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6"/>
  </bookViews>
  <sheets>
    <sheet name="500_01" sheetId="1" r:id="rId1"/>
    <sheet name="500_02" sheetId="2" r:id="rId2"/>
    <sheet name="1000_01" sheetId="3" r:id="rId3"/>
    <sheet name="1000_02" sheetId="4" r:id="rId4"/>
    <sheet name="500_21" sheetId="5" r:id="rId5"/>
    <sheet name="500_22" sheetId="6" r:id="rId6"/>
    <sheet name="1000_22" sheetId="7" r:id="rId7"/>
    <sheet name="const" sheetId="8" state="hidden" r:id="rId8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E" localSheetId="6">'1000_22'!#REF!</definedName>
    <definedName name="Men1000_1">'1000_01'!$B$7:$B$16</definedName>
    <definedName name="Men1000_2">#REF!</definedName>
    <definedName name="Men500_1" localSheetId="4">'500_21'!#REF!</definedName>
    <definedName name="Men500_1">'500_01'!$B$7:$B$17</definedName>
    <definedName name="Men500_2">'500_21'!$B$7:$B$10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6">'1000_22'!#REF!</definedName>
    <definedName name="Women1000_1">'1000_02'!$B$7:$B$12</definedName>
    <definedName name="Women1000_2">'1000_22'!$B$7:$B$10</definedName>
    <definedName name="Women500" localSheetId="1">'500_02'!#REF!</definedName>
    <definedName name="Women500" localSheetId="5">'500_22'!#REF!</definedName>
    <definedName name="Women500_1" localSheetId="5">'500_22'!#REF!</definedName>
    <definedName name="Women500_1">'500_02'!$B$9:$B$25</definedName>
    <definedName name="Women500_2">'500_22'!$B$7:$B$9</definedName>
    <definedName name="_xlnm.Print_Titles" localSheetId="2">'1000_01'!$2:$4</definedName>
    <definedName name="_xlnm.Print_Titles" localSheetId="3">'1000_02'!$2:$4</definedName>
    <definedName name="_xlnm.Print_Titles" localSheetId="6">'1000_22'!$2:$4</definedName>
    <definedName name="_xlnm.Print_Titles" localSheetId="0">'500_01'!$2:$4</definedName>
    <definedName name="_xlnm.Print_Titles" localSheetId="1">'500_02'!$2:$5</definedName>
    <definedName name="_xlnm.Print_Titles" localSheetId="4">'500_21'!$2:$4</definedName>
    <definedName name="_xlnm.Print_Titles" localSheetId="5">'500_22'!$2:$4</definedName>
    <definedName name="_xlnm.Print_Area" localSheetId="2">'1000_01'!$A$1:$O$28</definedName>
    <definedName name="_xlnm.Print_Area" localSheetId="3">'1000_02'!$A$1:$O$22</definedName>
    <definedName name="_xlnm.Print_Area" localSheetId="6">'1000_22'!$A$1:$O$21</definedName>
    <definedName name="_xlnm.Print_Area" localSheetId="0">'500_01'!$A$1:$O$26</definedName>
    <definedName name="_xlnm.Print_Area" localSheetId="1">'500_02'!$A$1:$O$33</definedName>
    <definedName name="_xlnm.Print_Area" localSheetId="4">'500_21'!$A$1:$O$17</definedName>
    <definedName name="_xlnm.Print_Area" localSheetId="5">'500_22'!$A$1:$O$18</definedName>
  </definedNames>
  <calcPr fullCalcOnLoad="1"/>
</workbook>
</file>

<file path=xl/sharedStrings.xml><?xml version="1.0" encoding="utf-8"?>
<sst xmlns="http://schemas.openxmlformats.org/spreadsheetml/2006/main" count="370" uniqueCount="104">
  <si>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</si>
  <si>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</si>
  <si>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</si>
  <si>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</si>
  <si>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</si>
  <si>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</si>
  <si>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</si>
  <si>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</si>
  <si>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</si>
  <si>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</si>
  <si>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</si>
  <si>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</si>
  <si>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Город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</si>
  <si>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</si>
  <si>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</si>
  <si>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</si>
  <si>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</si>
  <si>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</si>
  <si>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</si>
  <si>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</si>
  <si>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</si>
  <si>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</si>
  <si>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</si>
  <si>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</si>
  <si>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</si>
  <si>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</si>
  <si>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</si>
  <si>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</si>
  <si>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</si>
  <si>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</si>
  <si>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</si>
  <si>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</si>
  <si>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</si>
  <si>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</si>
  <si>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i</t>
  </si>
  <si>
    <t>o</t>
  </si>
  <si>
    <t>Московская область</t>
  </si>
  <si>
    <t>1500 метров</t>
  </si>
  <si>
    <t>1500м</t>
  </si>
  <si>
    <t>МС</t>
  </si>
  <si>
    <t>юн</t>
  </si>
  <si>
    <t>3000м</t>
  </si>
  <si>
    <t>3000 метров</t>
  </si>
  <si>
    <t>Юниорки и Женщины</t>
  </si>
  <si>
    <t>Юниоры и Мужчины</t>
  </si>
  <si>
    <t>1000 метров</t>
  </si>
  <si>
    <t>1000м</t>
  </si>
  <si>
    <t>Возр.группа</t>
  </si>
  <si>
    <t>Регион</t>
  </si>
  <si>
    <t>Юниорки, Женщины</t>
  </si>
  <si>
    <t>Орлов Борис</t>
  </si>
  <si>
    <t>Опалев Денис</t>
  </si>
  <si>
    <t>Исупов Дмитрий</t>
  </si>
  <si>
    <t>Волкова Евгения</t>
  </si>
  <si>
    <t>Грумандь Кристина</t>
  </si>
  <si>
    <t>Опытова Анна</t>
  </si>
  <si>
    <t>Рощина Екатерина</t>
  </si>
  <si>
    <t>DNF</t>
  </si>
  <si>
    <t>Орлов Сергей</t>
  </si>
  <si>
    <t>Колесников Алексей</t>
  </si>
  <si>
    <t>Филимонова Людмила</t>
  </si>
  <si>
    <t>Окончание: 12:20</t>
  </si>
  <si>
    <t>Начало: 12:15</t>
  </si>
  <si>
    <t>"Открытое Первенство Московской области",</t>
  </si>
  <si>
    <t>посвященное "Дню народного Единства"</t>
  </si>
  <si>
    <t>08 - 09 ноября 2014 г.</t>
  </si>
  <si>
    <t>08 ноября 2014 г.</t>
  </si>
  <si>
    <t>09 ноября 2014 г.</t>
  </si>
  <si>
    <t>Соревнования по конькобежному спорту</t>
  </si>
  <si>
    <t>Главный судья соревнований</t>
  </si>
  <si>
    <t>Баканов В.В.</t>
  </si>
  <si>
    <t>Еранина Елена</t>
  </si>
  <si>
    <t>Кулешова Кристина</t>
  </si>
  <si>
    <t>Белко Ирина</t>
  </si>
  <si>
    <t>Шабанова Алла</t>
  </si>
  <si>
    <t>Федорова Надежда</t>
  </si>
  <si>
    <t>Р.Чувашия, г.Чебоксары</t>
  </si>
  <si>
    <t>Рубина Елена</t>
  </si>
  <si>
    <t>Ахметова Кристина</t>
  </si>
  <si>
    <t>Сарайкина Ксения</t>
  </si>
  <si>
    <t>Стрельникова Дарья</t>
  </si>
  <si>
    <t>Бескровных Дарья</t>
  </si>
  <si>
    <t>Першакова Наталья</t>
  </si>
  <si>
    <t>Федоров Атнер</t>
  </si>
  <si>
    <t>Субботин Вадим</t>
  </si>
  <si>
    <t>Тамбовская область</t>
  </si>
  <si>
    <t>Бурмистров Дмитрий</t>
  </si>
  <si>
    <t>Акиндинов Александр</t>
  </si>
  <si>
    <t>Рязань</t>
  </si>
  <si>
    <t>Фетисов Александр</t>
  </si>
  <si>
    <t>Начало: 12:50</t>
  </si>
  <si>
    <t>Окончание: 13:00</t>
  </si>
  <si>
    <t>Начало: 14:30</t>
  </si>
  <si>
    <t>Абрамов Филипп</t>
  </si>
  <si>
    <t>Окончание: 14:35</t>
  </si>
  <si>
    <t>Начало: 15:25</t>
  </si>
  <si>
    <t>Окончание: 15:30</t>
  </si>
  <si>
    <t>Начало: 17:10</t>
  </si>
  <si>
    <t>Окончание: 17:20</t>
  </si>
  <si>
    <t>Начало: 11:10</t>
  </si>
  <si>
    <t>Окончание: 11:15</t>
  </si>
  <si>
    <t>I разр.</t>
  </si>
  <si>
    <t>Начало: 13:25</t>
  </si>
  <si>
    <t>Окончание: 13:35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</si>
</sst>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b/>
      <i/>
      <sz val="14"/>
      <name val="Monotype Corsiva"/>
      <family val="4"/>
    </font>
    <font>
      <i/>
      <sz val="11"/>
      <name val="Times New Roman"/>
      <family val="1"/>
    </font>
    <font>
      <b/>
      <i/>
      <sz val="17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5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justify" wrapText="1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2" fontId="3" fillId="0" borderId="11" xfId="0" applyNumberFormat="1" applyFont="1" applyBorder="1" applyAlignment="1">
      <alignment horizontal="left" vertical="justify" wrapText="1"/>
    </xf>
    <xf numFmtId="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183" fontId="1" fillId="0" borderId="12" xfId="0" applyNumberFormat="1" applyFont="1" applyBorder="1" applyAlignment="1">
      <alignment horizontal="left" vertical="justify"/>
    </xf>
    <xf numFmtId="202" fontId="1" fillId="0" borderId="12" xfId="0" applyNumberFormat="1" applyFont="1" applyBorder="1" applyAlignment="1">
      <alignment horizontal="left" vertical="justify" wrapText="1"/>
    </xf>
    <xf numFmtId="202" fontId="1" fillId="0" borderId="11" xfId="0" applyNumberFormat="1" applyFont="1" applyBorder="1" applyAlignment="1">
      <alignment horizontal="left" vertical="justify" wrapText="1"/>
    </xf>
    <xf numFmtId="2" fontId="3" fillId="0" borderId="0" xfId="0" applyNumberFormat="1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0" fontId="1" fillId="0" borderId="0" xfId="0" applyNumberFormat="1" applyFont="1" applyFill="1" applyBorder="1" applyAlignment="1">
      <alignment vertical="justify"/>
    </xf>
    <xf numFmtId="0" fontId="1" fillId="0" borderId="11" xfId="0" applyFont="1" applyBorder="1" applyAlignment="1">
      <alignment horizontal="center" vertical="justify"/>
    </xf>
    <xf numFmtId="182" fontId="3" fillId="0" borderId="12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0" fontId="1" fillId="0" borderId="12" xfId="0" applyFont="1" applyFill="1" applyBorder="1" applyAlignment="1">
      <alignment vertical="justify" wrapText="1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/>
    </xf>
    <xf numFmtId="180" fontId="1" fillId="0" borderId="10" xfId="0" applyNumberFormat="1" applyFont="1" applyFill="1" applyBorder="1" applyAlignment="1">
      <alignment vertical="justify"/>
    </xf>
    <xf numFmtId="0" fontId="5" fillId="0" borderId="0" xfId="0" applyFont="1" applyAlignment="1">
      <alignment horizontal="center" vertical="center"/>
    </xf>
    <xf numFmtId="0" fontId="1" fillId="33" borderId="0" xfId="0" applyFont="1" applyFill="1" applyAlignment="1">
      <alignment/>
    </xf>
    <xf numFmtId="2" fontId="3" fillId="0" borderId="10" xfId="0" applyNumberFormat="1" applyFont="1" applyBorder="1" applyAlignment="1">
      <alignment horizontal="left" vertical="justify" wrapText="1"/>
    </xf>
    <xf numFmtId="0" fontId="11" fillId="0" borderId="0" xfId="0" applyFont="1" applyAlignment="1">
      <alignment/>
    </xf>
    <xf numFmtId="0" fontId="50" fillId="0" borderId="0" xfId="0" applyFont="1" applyFill="1" applyAlignment="1">
      <alignment/>
    </xf>
    <xf numFmtId="182" fontId="11" fillId="0" borderId="0" xfId="0" applyNumberFormat="1" applyFont="1" applyAlignment="1">
      <alignment/>
    </xf>
    <xf numFmtId="182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justify"/>
    </xf>
    <xf numFmtId="0" fontId="50" fillId="0" borderId="0" xfId="0" applyFont="1" applyFill="1" applyBorder="1" applyAlignment="1">
      <alignment horizontal="left" vertical="justify" wrapText="1"/>
    </xf>
    <xf numFmtId="14" fontId="50" fillId="0" borderId="0" xfId="0" applyNumberFormat="1" applyFont="1" applyFill="1" applyBorder="1" applyAlignment="1">
      <alignment horizontal="center" vertical="justify" wrapText="1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justify"/>
    </xf>
    <xf numFmtId="180" fontId="3" fillId="0" borderId="0" xfId="0" applyNumberFormat="1" applyFont="1" applyBorder="1" applyAlignment="1">
      <alignment horizontal="left" vertical="justify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202" fontId="1" fillId="0" borderId="13" xfId="0" applyNumberFormat="1" applyFont="1" applyBorder="1" applyAlignment="1">
      <alignment horizontal="center" vertical="justify" wrapText="1"/>
    </xf>
    <xf numFmtId="202" fontId="1" fillId="0" borderId="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justify"/>
    </xf>
    <xf numFmtId="14" fontId="4" fillId="0" borderId="0" xfId="0" applyNumberFormat="1" applyFont="1" applyAlignment="1">
      <alignment horizontal="right" vertical="justify"/>
    </xf>
    <xf numFmtId="0" fontId="4" fillId="0" borderId="0" xfId="0" applyFont="1" applyAlignment="1">
      <alignment horizontal="right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3.jpeg" /><Relationship Id="rId3" Type="http://schemas.openxmlformats.org/officeDocument/2006/relationships/image" Target="../media/image18.emf" /><Relationship Id="rId4" Type="http://schemas.openxmlformats.org/officeDocument/2006/relationships/image" Target="../media/image16.emf" /><Relationship Id="rId5" Type="http://schemas.openxmlformats.org/officeDocument/2006/relationships/image" Target="../media/image2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3.jpeg" /><Relationship Id="rId3" Type="http://schemas.openxmlformats.org/officeDocument/2006/relationships/image" Target="../media/image26.emf" /><Relationship Id="rId4" Type="http://schemas.openxmlformats.org/officeDocument/2006/relationships/image" Target="../media/image9.emf" /><Relationship Id="rId5" Type="http://schemas.openxmlformats.org/officeDocument/2006/relationships/image" Target="../media/image23.emf" /><Relationship Id="rId6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3.jpeg" /><Relationship Id="rId3" Type="http://schemas.openxmlformats.org/officeDocument/2006/relationships/image" Target="../media/image19.emf" /><Relationship Id="rId4" Type="http://schemas.openxmlformats.org/officeDocument/2006/relationships/image" Target="../media/image15.emf" /><Relationship Id="rId5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3.jpeg" /><Relationship Id="rId3" Type="http://schemas.openxmlformats.org/officeDocument/2006/relationships/image" Target="../media/image29.emf" /><Relationship Id="rId4" Type="http://schemas.openxmlformats.org/officeDocument/2006/relationships/image" Target="../media/image21.emf" /><Relationship Id="rId5" Type="http://schemas.openxmlformats.org/officeDocument/2006/relationships/image" Target="../media/image24.emf" /><Relationship Id="rId6" Type="http://schemas.openxmlformats.org/officeDocument/2006/relationships/image" Target="../media/image14.emf" /><Relationship Id="rId7" Type="http://schemas.openxmlformats.org/officeDocument/2006/relationships/image" Target="../media/image25.emf" /><Relationship Id="rId8" Type="http://schemas.openxmlformats.org/officeDocument/2006/relationships/image" Target="../media/image3.emf" /><Relationship Id="rId9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3.jpeg" /><Relationship Id="rId3" Type="http://schemas.openxmlformats.org/officeDocument/2006/relationships/image" Target="../media/image27.emf" /><Relationship Id="rId4" Type="http://schemas.openxmlformats.org/officeDocument/2006/relationships/image" Target="../media/image31.emf" /><Relationship Id="rId5" Type="http://schemas.openxmlformats.org/officeDocument/2006/relationships/image" Target="../media/image3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3.jpeg" /><Relationship Id="rId3" Type="http://schemas.openxmlformats.org/officeDocument/2006/relationships/image" Target="../media/image30.emf" /><Relationship Id="rId4" Type="http://schemas.openxmlformats.org/officeDocument/2006/relationships/image" Target="../media/image22.emf" /><Relationship Id="rId5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3.jpeg" /><Relationship Id="rId3" Type="http://schemas.openxmlformats.org/officeDocument/2006/relationships/image" Target="../media/image13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2</xdr:col>
      <xdr:colOff>276225</xdr:colOff>
      <xdr:row>2</xdr:row>
      <xdr:rowOff>133350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0</xdr:row>
      <xdr:rowOff>161925</xdr:rowOff>
    </xdr:from>
    <xdr:to>
      <xdr:col>14</xdr:col>
      <xdr:colOff>466725</xdr:colOff>
      <xdr:row>2</xdr:row>
      <xdr:rowOff>114300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61925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3</xdr:row>
      <xdr:rowOff>28575</xdr:rowOff>
    </xdr:from>
    <xdr:to>
      <xdr:col>20</xdr:col>
      <xdr:colOff>447675</xdr:colOff>
      <xdr:row>4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2400" y="8001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3</xdr:row>
      <xdr:rowOff>19050</xdr:rowOff>
    </xdr:from>
    <xdr:to>
      <xdr:col>18</xdr:col>
      <xdr:colOff>590550</xdr:colOff>
      <xdr:row>4</xdr:row>
      <xdr:rowOff>9525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790575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3</xdr:row>
      <xdr:rowOff>19050</xdr:rowOff>
    </xdr:from>
    <xdr:to>
      <xdr:col>17</xdr:col>
      <xdr:colOff>190500</xdr:colOff>
      <xdr:row>4</xdr:row>
      <xdr:rowOff>19050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95950" y="790575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304800</xdr:colOff>
      <xdr:row>2</xdr:row>
      <xdr:rowOff>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123825</xdr:rowOff>
    </xdr:from>
    <xdr:to>
      <xdr:col>14</xdr:col>
      <xdr:colOff>457200</xdr:colOff>
      <xdr:row>1</xdr:row>
      <xdr:rowOff>295275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23825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257175</xdr:rowOff>
    </xdr:from>
    <xdr:to>
      <xdr:col>20</xdr:col>
      <xdr:colOff>276225</xdr:colOff>
      <xdr:row>4</xdr:row>
      <xdr:rowOff>180975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876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257175</xdr:rowOff>
    </xdr:from>
    <xdr:to>
      <xdr:col>18</xdr:col>
      <xdr:colOff>495300</xdr:colOff>
      <xdr:row>4</xdr:row>
      <xdr:rowOff>190500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876300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</xdr:row>
      <xdr:rowOff>257175</xdr:rowOff>
    </xdr:from>
    <xdr:to>
      <xdr:col>17</xdr:col>
      <xdr:colOff>152400</xdr:colOff>
      <xdr:row>4</xdr:row>
      <xdr:rowOff>209550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9800" y="876300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35</xdr:row>
      <xdr:rowOff>28575</xdr:rowOff>
    </xdr:from>
    <xdr:to>
      <xdr:col>20</xdr:col>
      <xdr:colOff>361950</xdr:colOff>
      <xdr:row>38</xdr:row>
      <xdr:rowOff>47625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7315200"/>
          <a:ext cx="942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200025</xdr:colOff>
      <xdr:row>1</xdr:row>
      <xdr:rowOff>342900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</xdr:row>
      <xdr:rowOff>38100</xdr:rowOff>
    </xdr:from>
    <xdr:to>
      <xdr:col>15</xdr:col>
      <xdr:colOff>9525</xdr:colOff>
      <xdr:row>2</xdr:row>
      <xdr:rowOff>85725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276225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3</xdr:row>
      <xdr:rowOff>0</xdr:rowOff>
    </xdr:from>
    <xdr:to>
      <xdr:col>20</xdr:col>
      <xdr:colOff>371475</xdr:colOff>
      <xdr:row>4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0125" y="9429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3</xdr:row>
      <xdr:rowOff>0</xdr:rowOff>
    </xdr:from>
    <xdr:to>
      <xdr:col>18</xdr:col>
      <xdr:colOff>561975</xdr:colOff>
      <xdr:row>4</xdr:row>
      <xdr:rowOff>9525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9429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</xdr:row>
      <xdr:rowOff>0</xdr:rowOff>
    </xdr:from>
    <xdr:to>
      <xdr:col>17</xdr:col>
      <xdr:colOff>200025</xdr:colOff>
      <xdr:row>4</xdr:row>
      <xdr:rowOff>38100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94297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304800</xdr:colOff>
      <xdr:row>2</xdr:row>
      <xdr:rowOff>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90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0</xdr:row>
      <xdr:rowOff>133350</xdr:rowOff>
    </xdr:from>
    <xdr:to>
      <xdr:col>14</xdr:col>
      <xdr:colOff>457200</xdr:colOff>
      <xdr:row>2</xdr:row>
      <xdr:rowOff>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33350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542925</xdr:colOff>
      <xdr:row>3</xdr:row>
      <xdr:rowOff>28575</xdr:rowOff>
    </xdr:from>
    <xdr:to>
      <xdr:col>20</xdr:col>
      <xdr:colOff>266700</xdr:colOff>
      <xdr:row>4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819150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3</xdr:row>
      <xdr:rowOff>28575</xdr:rowOff>
    </xdr:from>
    <xdr:to>
      <xdr:col>18</xdr:col>
      <xdr:colOff>504825</xdr:colOff>
      <xdr:row>4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8191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3</xdr:row>
      <xdr:rowOff>9525</xdr:rowOff>
    </xdr:from>
    <xdr:to>
      <xdr:col>17</xdr:col>
      <xdr:colOff>190500</xdr:colOff>
      <xdr:row>4</xdr:row>
      <xdr:rowOff>85725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00775" y="8001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16</xdr:row>
      <xdr:rowOff>66675</xdr:rowOff>
    </xdr:from>
    <xdr:to>
      <xdr:col>20</xdr:col>
      <xdr:colOff>361950</xdr:colOff>
      <xdr:row>19</xdr:row>
      <xdr:rowOff>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01025" y="3105150"/>
          <a:ext cx="923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17</xdr:row>
      <xdr:rowOff>9525</xdr:rowOff>
    </xdr:from>
    <xdr:to>
      <xdr:col>20</xdr:col>
      <xdr:colOff>361950</xdr:colOff>
      <xdr:row>18</xdr:row>
      <xdr:rowOff>142875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01025" y="3209925"/>
          <a:ext cx="923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17</xdr:row>
      <xdr:rowOff>9525</xdr:rowOff>
    </xdr:from>
    <xdr:to>
      <xdr:col>18</xdr:col>
      <xdr:colOff>542925</xdr:colOff>
      <xdr:row>18</xdr:row>
      <xdr:rowOff>142875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72325" y="3209925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17</xdr:row>
      <xdr:rowOff>9525</xdr:rowOff>
    </xdr:from>
    <xdr:to>
      <xdr:col>17</xdr:col>
      <xdr:colOff>171450</xdr:colOff>
      <xdr:row>19</xdr:row>
      <xdr:rowOff>95250</xdr:rowOff>
    </xdr:to>
    <xdr:pic>
      <xdr:nvPicPr>
        <xdr:cNvPr id="9" name="CommandButton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32099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304800</xdr:colOff>
      <xdr:row>2</xdr:row>
      <xdr:rowOff>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90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0</xdr:row>
      <xdr:rowOff>133350</xdr:rowOff>
    </xdr:from>
    <xdr:to>
      <xdr:col>14</xdr:col>
      <xdr:colOff>457200</xdr:colOff>
      <xdr:row>2</xdr:row>
      <xdr:rowOff>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13335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171450</xdr:rowOff>
    </xdr:from>
    <xdr:to>
      <xdr:col>20</xdr:col>
      <xdr:colOff>276225</xdr:colOff>
      <xdr:row>3</xdr:row>
      <xdr:rowOff>257175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6572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2</xdr:row>
      <xdr:rowOff>161925</xdr:rowOff>
    </xdr:from>
    <xdr:to>
      <xdr:col>18</xdr:col>
      <xdr:colOff>542925</xdr:colOff>
      <xdr:row>3</xdr:row>
      <xdr:rowOff>247650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64770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2</xdr:row>
      <xdr:rowOff>142875</xdr:rowOff>
    </xdr:from>
    <xdr:to>
      <xdr:col>17</xdr:col>
      <xdr:colOff>171450</xdr:colOff>
      <xdr:row>3</xdr:row>
      <xdr:rowOff>257175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628650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219075</xdr:colOff>
      <xdr:row>2</xdr:row>
      <xdr:rowOff>76200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114300</xdr:rowOff>
    </xdr:from>
    <xdr:to>
      <xdr:col>14</xdr:col>
      <xdr:colOff>504825</xdr:colOff>
      <xdr:row>2</xdr:row>
      <xdr:rowOff>57150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14300"/>
          <a:ext cx="819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3</xdr:row>
      <xdr:rowOff>0</xdr:rowOff>
    </xdr:from>
    <xdr:to>
      <xdr:col>20</xdr:col>
      <xdr:colOff>219075</xdr:colOff>
      <xdr:row>4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68580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3</xdr:row>
      <xdr:rowOff>9525</xdr:rowOff>
    </xdr:from>
    <xdr:to>
      <xdr:col>18</xdr:col>
      <xdr:colOff>457200</xdr:colOff>
      <xdr:row>4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91275" y="6953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0</xdr:rowOff>
    </xdr:from>
    <xdr:to>
      <xdr:col>17</xdr:col>
      <xdr:colOff>104775</xdr:colOff>
      <xdr:row>4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685800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304800</xdr:colOff>
      <xdr:row>2</xdr:row>
      <xdr:rowOff>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90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0</xdr:row>
      <xdr:rowOff>133350</xdr:rowOff>
    </xdr:from>
    <xdr:to>
      <xdr:col>14</xdr:col>
      <xdr:colOff>485775</xdr:colOff>
      <xdr:row>2</xdr:row>
      <xdr:rowOff>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3335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</xdr:row>
      <xdr:rowOff>9525</xdr:rowOff>
    </xdr:from>
    <xdr:to>
      <xdr:col>20</xdr:col>
      <xdr:colOff>333375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67700" y="8572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2</xdr:row>
      <xdr:rowOff>180975</xdr:rowOff>
    </xdr:from>
    <xdr:to>
      <xdr:col>18</xdr:col>
      <xdr:colOff>533400</xdr:colOff>
      <xdr:row>3</xdr:row>
      <xdr:rowOff>238125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58050" y="7239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152400</xdr:rowOff>
    </xdr:from>
    <xdr:to>
      <xdr:col>17</xdr:col>
      <xdr:colOff>161925</xdr:colOff>
      <xdr:row>3</xdr:row>
      <xdr:rowOff>238125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0" y="6953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AK26"/>
  <sheetViews>
    <sheetView view="pageBreakPreview" zoomScale="130" zoomScaleSheetLayoutView="130" zoomScalePageLayoutView="0" workbookViewId="0" topLeftCell="A1">
      <selection activeCell="C5" sqref="C5:J5"/>
    </sheetView>
  </sheetViews>
  <sheetFormatPr defaultColWidth="9.140625" defaultRowHeight="12.75"/>
  <cols>
    <col min="1" max="1" width="5.57421875" style="1" customWidth="1"/>
    <col min="2" max="2" width="4.8515625" style="1" customWidth="1"/>
    <col min="3" max="3" width="5.8515625" style="1" customWidth="1"/>
    <col min="4" max="4" width="19.28125" style="1" customWidth="1"/>
    <col min="5" max="5" width="7.7109375" style="1" customWidth="1"/>
    <col min="6" max="6" width="9.8515625" style="1" hidden="1" customWidth="1"/>
    <col min="7" max="7" width="1.1484375" style="1" hidden="1" customWidth="1"/>
    <col min="8" max="8" width="0.5625" style="1" hidden="1" customWidth="1"/>
    <col min="9" max="9" width="21.140625" style="1" customWidth="1"/>
    <col min="10" max="10" width="15.7109375" style="1" hidden="1" customWidth="1"/>
    <col min="11" max="11" width="0.71875" style="1" hidden="1" customWidth="1"/>
    <col min="12" max="12" width="7.00390625" style="1" customWidth="1"/>
    <col min="13" max="13" width="7.28125" style="1" hidden="1" customWidth="1"/>
    <col min="14" max="14" width="5.7109375" style="1" customWidth="1"/>
    <col min="15" max="15" width="7.281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6" ht="18.75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5" ht="21" customHeight="1">
      <c r="A2" s="98" t="str">
        <f>N_sor1</f>
        <v>"Открытое Первенство Московской области",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21" customHeight="1">
      <c r="A3" s="98" t="str">
        <f>N_sor2</f>
        <v>посвященное "Дню народного Единства"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29.25" customHeight="1">
      <c r="A4" s="99" t="s">
        <v>21</v>
      </c>
      <c r="B4" s="99"/>
      <c r="C4" s="99"/>
      <c r="D4" s="99"/>
      <c r="E4" s="72"/>
      <c r="F4" s="72"/>
      <c r="G4" s="72"/>
      <c r="H4" s="72"/>
      <c r="I4" s="72"/>
      <c r="J4" s="100" t="str">
        <f>D_d1</f>
        <v>08 ноября 2014 г.</v>
      </c>
      <c r="K4" s="101"/>
      <c r="L4" s="101"/>
      <c r="M4" s="101"/>
      <c r="N4" s="101"/>
      <c r="O4" s="101"/>
    </row>
    <row r="5" spans="2:31" ht="27.75" customHeight="1">
      <c r="B5" s="16"/>
      <c r="C5" s="97" t="str">
        <f>N_un</f>
        <v>Юниоры и Мужчины</v>
      </c>
      <c r="D5" s="97"/>
      <c r="E5" s="97"/>
      <c r="F5" s="97"/>
      <c r="G5" s="97"/>
      <c r="H5" s="97"/>
      <c r="I5" s="97"/>
      <c r="J5" s="97"/>
      <c r="K5" s="16"/>
      <c r="L5" s="97" t="str">
        <f>const!C9</f>
        <v>500 метров</v>
      </c>
      <c r="M5" s="97"/>
      <c r="N5" s="97"/>
      <c r="O5" s="16"/>
      <c r="P5" s="3"/>
      <c r="Q5" s="4">
        <v>37.5</v>
      </c>
      <c r="R5" s="4">
        <v>35.4</v>
      </c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6.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 t="s">
        <v>47</v>
      </c>
      <c r="F6" s="2" t="s">
        <v>1</v>
      </c>
      <c r="G6" s="2" t="s">
        <v>48</v>
      </c>
      <c r="H6" s="2"/>
      <c r="I6" s="2" t="s">
        <v>48</v>
      </c>
      <c r="J6" s="2" t="s">
        <v>7</v>
      </c>
      <c r="K6" s="2"/>
      <c r="L6" s="2" t="s">
        <v>3</v>
      </c>
      <c r="M6" s="11" t="s">
        <v>8</v>
      </c>
      <c r="N6" s="11" t="s">
        <v>11</v>
      </c>
      <c r="O6" s="2" t="s">
        <v>5</v>
      </c>
      <c r="P6" s="3"/>
      <c r="Q6" s="20"/>
      <c r="R6" s="20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4.25" customHeight="1" thickTop="1">
      <c r="A7" s="6">
        <v>1</v>
      </c>
      <c r="B7" s="25"/>
      <c r="C7" s="25" t="s">
        <v>34</v>
      </c>
      <c r="D7" s="30" t="s">
        <v>93</v>
      </c>
      <c r="E7" s="31" t="s">
        <v>23</v>
      </c>
      <c r="F7" s="32"/>
      <c r="G7" s="30"/>
      <c r="H7" s="28"/>
      <c r="I7" s="13" t="s">
        <v>36</v>
      </c>
      <c r="J7" s="13"/>
      <c r="K7" s="44"/>
      <c r="L7" s="83">
        <v>37.13</v>
      </c>
      <c r="M7" s="23">
        <f>L7</f>
        <v>37.13</v>
      </c>
      <c r="N7" s="54">
        <f aca="true" t="shared" si="0" ref="N7:N15">L7-L$7</f>
        <v>0</v>
      </c>
      <c r="O7" s="26" t="s">
        <v>39</v>
      </c>
      <c r="P7" s="3"/>
      <c r="Q7" s="20"/>
      <c r="R7" s="20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4.25" customHeight="1">
      <c r="A8" s="6">
        <v>2</v>
      </c>
      <c r="B8" s="7">
        <v>218</v>
      </c>
      <c r="C8" s="7" t="s">
        <v>35</v>
      </c>
      <c r="D8" s="17" t="s">
        <v>52</v>
      </c>
      <c r="E8" s="18" t="s">
        <v>23</v>
      </c>
      <c r="F8" s="27">
        <v>34681</v>
      </c>
      <c r="G8" s="17"/>
      <c r="H8" s="13"/>
      <c r="I8" s="13" t="s">
        <v>36</v>
      </c>
      <c r="J8" s="13"/>
      <c r="K8" s="58"/>
      <c r="L8" s="84">
        <v>37.49</v>
      </c>
      <c r="M8" s="21">
        <f>L8</f>
        <v>37.49</v>
      </c>
      <c r="N8" s="29">
        <f t="shared" si="0"/>
        <v>0.35999999999999943</v>
      </c>
      <c r="O8" s="6" t="str">
        <f aca="true" t="shared" si="1" ref="O8:O16">IF(L8&lt;=41,"КМС",IF(L8&lt;=43.4,"I разр.",IF(L8&lt;=46.2,"II разр.",IF(L8&lt;=49.7,"III разр.",IF(L8&lt;=53.9,"I юн.",IF(L8&lt;=59.5,"II юн.",IF(L8&lt;=66.5,"III юн.","")))))))</f>
        <v>КМС</v>
      </c>
      <c r="P8" s="3"/>
      <c r="Q8" s="20"/>
      <c r="R8" s="20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4.25" customHeight="1">
      <c r="A9" s="6">
        <v>3</v>
      </c>
      <c r="B9" s="7">
        <v>214</v>
      </c>
      <c r="C9" s="7" t="s">
        <v>34</v>
      </c>
      <c r="D9" s="17" t="s">
        <v>51</v>
      </c>
      <c r="E9" s="18" t="s">
        <v>23</v>
      </c>
      <c r="F9" s="27"/>
      <c r="G9" s="17"/>
      <c r="H9" s="13"/>
      <c r="I9" s="13" t="s">
        <v>36</v>
      </c>
      <c r="J9" s="13"/>
      <c r="K9" s="12"/>
      <c r="L9" s="84">
        <v>38.14</v>
      </c>
      <c r="M9" s="21">
        <f>L9</f>
        <v>38.14</v>
      </c>
      <c r="N9" s="29">
        <f t="shared" si="0"/>
        <v>1.009999999999998</v>
      </c>
      <c r="O9" s="6" t="str">
        <f t="shared" si="1"/>
        <v>КМС</v>
      </c>
      <c r="P9" s="3"/>
      <c r="Q9" s="20"/>
      <c r="R9" s="20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4.25" customHeight="1">
      <c r="A10" s="6">
        <v>4</v>
      </c>
      <c r="B10" s="7">
        <v>226</v>
      </c>
      <c r="C10" s="7" t="s">
        <v>35</v>
      </c>
      <c r="D10" s="17" t="s">
        <v>84</v>
      </c>
      <c r="E10" s="18"/>
      <c r="F10" s="18"/>
      <c r="G10" s="17"/>
      <c r="H10" s="13"/>
      <c r="I10" s="13" t="s">
        <v>85</v>
      </c>
      <c r="J10" s="13"/>
      <c r="K10" s="58"/>
      <c r="L10" s="84">
        <v>39.46</v>
      </c>
      <c r="M10" s="21">
        <f>L10</f>
        <v>39.46</v>
      </c>
      <c r="N10" s="29">
        <f t="shared" si="0"/>
        <v>2.3299999999999983</v>
      </c>
      <c r="O10" s="6" t="str">
        <f t="shared" si="1"/>
        <v>КМС</v>
      </c>
      <c r="P10" s="3"/>
      <c r="Q10" s="20"/>
      <c r="R10" s="20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4.25" customHeight="1">
      <c r="A11" s="6">
        <v>5</v>
      </c>
      <c r="B11" s="7">
        <v>215</v>
      </c>
      <c r="C11" s="7" t="s">
        <v>34</v>
      </c>
      <c r="D11" s="17" t="s">
        <v>50</v>
      </c>
      <c r="E11" s="18" t="s">
        <v>23</v>
      </c>
      <c r="F11" s="27"/>
      <c r="G11" s="17"/>
      <c r="H11" s="13"/>
      <c r="I11" s="13" t="s">
        <v>36</v>
      </c>
      <c r="J11" s="13"/>
      <c r="K11" s="12"/>
      <c r="L11" s="84">
        <v>39.9</v>
      </c>
      <c r="M11" s="21"/>
      <c r="N11" s="29">
        <f t="shared" si="0"/>
        <v>2.769999999999996</v>
      </c>
      <c r="O11" s="6" t="str">
        <f t="shared" si="1"/>
        <v>КМС</v>
      </c>
      <c r="P11" s="3"/>
      <c r="Q11" s="20"/>
      <c r="R11" s="20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4.25" customHeight="1">
      <c r="A12" s="6">
        <v>6</v>
      </c>
      <c r="B12" s="7"/>
      <c r="C12" s="7" t="s">
        <v>34</v>
      </c>
      <c r="D12" s="15" t="s">
        <v>87</v>
      </c>
      <c r="E12" s="87" t="s">
        <v>23</v>
      </c>
      <c r="F12" s="24"/>
      <c r="G12" s="12"/>
      <c r="H12" s="7"/>
      <c r="I12" s="15" t="s">
        <v>88</v>
      </c>
      <c r="J12" s="12"/>
      <c r="K12" s="12"/>
      <c r="L12" s="84">
        <v>41.89</v>
      </c>
      <c r="M12" s="21">
        <f>L12</f>
        <v>41.89</v>
      </c>
      <c r="N12" s="29">
        <f t="shared" si="0"/>
        <v>4.759999999999998</v>
      </c>
      <c r="O12" s="6" t="str">
        <f t="shared" si="1"/>
        <v>I разр.</v>
      </c>
      <c r="P12" s="3"/>
      <c r="Q12" s="20"/>
      <c r="R12" s="20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6">
        <v>7</v>
      </c>
      <c r="B13" s="7">
        <v>227</v>
      </c>
      <c r="C13" s="7" t="s">
        <v>35</v>
      </c>
      <c r="D13" s="17" t="s">
        <v>86</v>
      </c>
      <c r="E13" s="18"/>
      <c r="F13" s="18"/>
      <c r="G13" s="13"/>
      <c r="H13" s="13"/>
      <c r="I13" s="13" t="s">
        <v>85</v>
      </c>
      <c r="J13" s="12"/>
      <c r="K13" s="88"/>
      <c r="L13" s="84">
        <v>42.58</v>
      </c>
      <c r="M13" s="29"/>
      <c r="N13" s="29">
        <f t="shared" si="0"/>
        <v>5.449999999999996</v>
      </c>
      <c r="O13" s="6" t="str">
        <f t="shared" si="1"/>
        <v>I разр.</v>
      </c>
      <c r="P13" s="3"/>
      <c r="Q13" s="20"/>
      <c r="R13" s="20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6">
        <v>8</v>
      </c>
      <c r="B14" s="7">
        <v>213</v>
      </c>
      <c r="C14" s="7" t="s">
        <v>34</v>
      </c>
      <c r="D14" s="17" t="s">
        <v>83</v>
      </c>
      <c r="E14" s="18" t="s">
        <v>40</v>
      </c>
      <c r="F14" s="27">
        <v>35482</v>
      </c>
      <c r="G14" s="17"/>
      <c r="H14" s="13"/>
      <c r="I14" s="13" t="s">
        <v>76</v>
      </c>
      <c r="J14" s="68"/>
      <c r="K14" s="51"/>
      <c r="L14" s="84">
        <v>42.93</v>
      </c>
      <c r="M14" s="21">
        <f>L14</f>
        <v>42.93</v>
      </c>
      <c r="N14" s="29">
        <f t="shared" si="0"/>
        <v>5.799999999999997</v>
      </c>
      <c r="O14" s="6" t="str">
        <f t="shared" si="1"/>
        <v>I разр.</v>
      </c>
      <c r="P14" s="3"/>
      <c r="Q14" s="20"/>
      <c r="R14" s="20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6">
        <v>9</v>
      </c>
      <c r="B15" s="7">
        <v>228</v>
      </c>
      <c r="C15" s="7" t="s">
        <v>35</v>
      </c>
      <c r="D15" s="17" t="s">
        <v>89</v>
      </c>
      <c r="E15" s="27" t="s">
        <v>23</v>
      </c>
      <c r="F15" s="27"/>
      <c r="G15" s="17"/>
      <c r="H15" s="13"/>
      <c r="I15" s="13" t="s">
        <v>85</v>
      </c>
      <c r="J15" s="13"/>
      <c r="K15" s="58"/>
      <c r="L15" s="84">
        <v>43.66</v>
      </c>
      <c r="M15" s="21">
        <f>L15</f>
        <v>43.66</v>
      </c>
      <c r="N15" s="29">
        <f t="shared" si="0"/>
        <v>6.529999999999994</v>
      </c>
      <c r="O15" s="6" t="str">
        <f t="shared" si="1"/>
        <v>II разр.</v>
      </c>
      <c r="P15" s="3"/>
      <c r="Q15" s="20"/>
      <c r="R15" s="20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6"/>
      <c r="B16" s="7">
        <v>216</v>
      </c>
      <c r="C16" s="7" t="s">
        <v>35</v>
      </c>
      <c r="D16" s="17" t="s">
        <v>59</v>
      </c>
      <c r="E16" s="18" t="s">
        <v>23</v>
      </c>
      <c r="F16" s="18"/>
      <c r="G16" s="17"/>
      <c r="H16" s="13"/>
      <c r="I16" s="17" t="s">
        <v>36</v>
      </c>
      <c r="J16" s="13"/>
      <c r="K16" s="58"/>
      <c r="L16" s="84" t="s">
        <v>57</v>
      </c>
      <c r="M16" s="21" t="str">
        <f>L16</f>
        <v>DNF</v>
      </c>
      <c r="N16" s="29"/>
      <c r="O16" s="6">
        <f t="shared" si="1"/>
      </c>
      <c r="P16" s="3"/>
      <c r="Q16" s="20"/>
      <c r="R16" s="20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4.5" customHeight="1" thickBot="1">
      <c r="A17" s="34"/>
      <c r="B17" s="35"/>
      <c r="C17" s="35"/>
      <c r="D17" s="36"/>
      <c r="E17" s="37"/>
      <c r="F17" s="38"/>
      <c r="G17" s="38"/>
      <c r="H17" s="39"/>
      <c r="I17" s="36"/>
      <c r="J17" s="39"/>
      <c r="K17" s="41"/>
      <c r="L17" s="56"/>
      <c r="M17" s="42"/>
      <c r="N17" s="57"/>
      <c r="O17" s="34"/>
      <c r="P17" s="3"/>
      <c r="Q17" s="20"/>
      <c r="R17" s="20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ht="13.5" thickTop="1"/>
    <row r="19" spans="2:15" ht="15" customHeight="1">
      <c r="B19" s="75"/>
      <c r="D19" s="76"/>
      <c r="E19" s="76"/>
      <c r="F19" s="76"/>
      <c r="G19" s="77"/>
      <c r="H19" s="77"/>
      <c r="L19" s="75" t="s">
        <v>92</v>
      </c>
      <c r="O19" s="79"/>
    </row>
    <row r="20" spans="2:15" ht="15" customHeight="1">
      <c r="B20" s="75"/>
      <c r="D20" s="80"/>
      <c r="E20" s="81"/>
      <c r="F20" s="82"/>
      <c r="G20" s="77"/>
      <c r="H20" s="77"/>
      <c r="I20" s="13"/>
      <c r="L20" s="75" t="s">
        <v>94</v>
      </c>
      <c r="O20" s="79"/>
    </row>
    <row r="21" spans="1:37" ht="16.5" customHeight="1">
      <c r="A21" s="6"/>
      <c r="B21" s="7"/>
      <c r="C21" s="7"/>
      <c r="D21" s="17"/>
      <c r="E21" s="27"/>
      <c r="F21" s="18"/>
      <c r="G21" s="18"/>
      <c r="H21" s="13"/>
      <c r="I21" s="12"/>
      <c r="J21" s="12"/>
      <c r="K21" s="8"/>
      <c r="L21" s="78"/>
      <c r="M21" s="33"/>
      <c r="N21" s="29"/>
      <c r="O21" s="6"/>
      <c r="P21" s="5"/>
      <c r="Q21" s="20"/>
      <c r="R21" s="20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6" spans="2:14" ht="13.5">
      <c r="B26" s="85" t="s">
        <v>69</v>
      </c>
      <c r="L26" s="86" t="s">
        <v>70</v>
      </c>
      <c r="M26" s="86"/>
      <c r="N26" s="86"/>
    </row>
  </sheetData>
  <sheetProtection/>
  <mergeCells count="7">
    <mergeCell ref="C5:J5"/>
    <mergeCell ref="A2:O2"/>
    <mergeCell ref="A3:O3"/>
    <mergeCell ref="A4:D4"/>
    <mergeCell ref="J4:O4"/>
    <mergeCell ref="A1:P1"/>
    <mergeCell ref="L5:N5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AK33"/>
  <sheetViews>
    <sheetView view="pageBreakPreview" zoomScale="115" zoomScaleSheetLayoutView="115" workbookViewId="0" topLeftCell="A4">
      <selection activeCell="A33" sqref="A33:IV33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28125" style="1" customWidth="1"/>
    <col min="4" max="4" width="19.7109375" style="1" customWidth="1"/>
    <col min="5" max="5" width="9.7109375" style="1" customWidth="1"/>
    <col min="6" max="6" width="9.8515625" style="1" hidden="1" customWidth="1"/>
    <col min="7" max="7" width="18.7109375" style="1" hidden="1" customWidth="1"/>
    <col min="8" max="8" width="17.140625" style="1" hidden="1" customWidth="1"/>
    <col min="9" max="9" width="22.28125" style="1" customWidth="1"/>
    <col min="10" max="10" width="16.7109375" style="1" hidden="1" customWidth="1"/>
    <col min="11" max="11" width="0.71875" style="1" hidden="1" customWidth="1"/>
    <col min="12" max="12" width="7.57421875" style="1" customWidth="1"/>
    <col min="13" max="13" width="7.28125" style="1" hidden="1" customWidth="1"/>
    <col min="14" max="14" width="6.421875" style="1" customWidth="1"/>
    <col min="15" max="15" width="7.5742187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6" ht="21.75" customHeight="1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93"/>
    </row>
    <row r="2" spans="1:15" ht="27" customHeight="1">
      <c r="A2" s="103" t="str">
        <f>N_sor1</f>
        <v>"Открытое Первенство Московской области",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24" customHeight="1">
      <c r="A3" s="103" t="str">
        <f>N_sor2</f>
        <v>посвященное "Дню народного Единства"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9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28.5" customHeight="1">
      <c r="A5" s="99" t="s">
        <v>21</v>
      </c>
      <c r="B5" s="99"/>
      <c r="C5" s="99"/>
      <c r="D5" s="99"/>
      <c r="E5" s="72"/>
      <c r="F5" s="72"/>
      <c r="G5" s="72"/>
      <c r="H5" s="72"/>
      <c r="I5" s="72"/>
      <c r="J5" s="100" t="str">
        <f>D_d1</f>
        <v>08 ноября 2014 г.</v>
      </c>
      <c r="K5" s="101"/>
      <c r="L5" s="101"/>
      <c r="M5" s="101"/>
      <c r="N5" s="101"/>
      <c r="O5" s="101"/>
    </row>
    <row r="6" spans="1:15" ht="15" customHeight="1">
      <c r="A6" s="89"/>
      <c r="B6" s="89"/>
      <c r="C6" s="89"/>
      <c r="D6" s="89"/>
      <c r="E6" s="72"/>
      <c r="F6" s="72"/>
      <c r="G6" s="72"/>
      <c r="H6" s="72"/>
      <c r="I6" s="72"/>
      <c r="J6" s="90"/>
      <c r="K6" s="91"/>
      <c r="L6" s="91"/>
      <c r="M6" s="91"/>
      <c r="N6" s="91"/>
      <c r="O6" s="91"/>
    </row>
    <row r="7" spans="2:31" ht="24" customHeight="1">
      <c r="B7" s="16"/>
      <c r="C7" s="97" t="str">
        <f>N_dev</f>
        <v>Юниорки и Женщины</v>
      </c>
      <c r="D7" s="97"/>
      <c r="E7" s="97"/>
      <c r="F7" s="97"/>
      <c r="G7" s="97"/>
      <c r="H7" s="97"/>
      <c r="I7" s="97"/>
      <c r="J7" s="97"/>
      <c r="K7" s="16"/>
      <c r="L7" s="19" t="str">
        <f>const!C9</f>
        <v>500 метров</v>
      </c>
      <c r="M7" s="16"/>
      <c r="N7" s="16"/>
      <c r="O7" s="16"/>
      <c r="P7" s="5"/>
      <c r="Q7" s="1">
        <v>41.5</v>
      </c>
      <c r="R7" s="1">
        <v>38.7</v>
      </c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9.5" customHeight="1" thickBot="1">
      <c r="A8" s="2" t="s">
        <v>4</v>
      </c>
      <c r="B8" s="2" t="s">
        <v>0</v>
      </c>
      <c r="C8" s="10" t="s">
        <v>6</v>
      </c>
      <c r="D8" s="2" t="s">
        <v>2</v>
      </c>
      <c r="E8" s="2" t="s">
        <v>47</v>
      </c>
      <c r="F8" s="2" t="s">
        <v>1</v>
      </c>
      <c r="G8" s="2" t="s">
        <v>48</v>
      </c>
      <c r="H8" s="2" t="s">
        <v>12</v>
      </c>
      <c r="I8" s="2" t="s">
        <v>48</v>
      </c>
      <c r="J8" s="2" t="s">
        <v>7</v>
      </c>
      <c r="K8" s="2"/>
      <c r="L8" s="11" t="s">
        <v>3</v>
      </c>
      <c r="M8" s="11" t="s">
        <v>8</v>
      </c>
      <c r="N8" s="11" t="s">
        <v>11</v>
      </c>
      <c r="O8" s="2" t="s">
        <v>5</v>
      </c>
      <c r="P8" s="5"/>
      <c r="Q8" s="20"/>
      <c r="R8" s="20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4.25" customHeight="1" thickTop="1">
      <c r="A9" s="6">
        <v>1</v>
      </c>
      <c r="B9" s="7">
        <v>91</v>
      </c>
      <c r="C9" s="25" t="s">
        <v>35</v>
      </c>
      <c r="D9" s="17" t="s">
        <v>53</v>
      </c>
      <c r="E9" s="18" t="s">
        <v>24</v>
      </c>
      <c r="F9" s="27"/>
      <c r="G9" s="17"/>
      <c r="H9" s="13"/>
      <c r="I9" s="15" t="s">
        <v>36</v>
      </c>
      <c r="J9" s="12"/>
      <c r="K9" s="8"/>
      <c r="L9" s="46">
        <v>39.78</v>
      </c>
      <c r="M9" s="23">
        <f aca="true" t="shared" si="0" ref="M9:M24">L9</f>
        <v>39.78</v>
      </c>
      <c r="N9" s="54">
        <f aca="true" t="shared" si="1" ref="N9:N24">L9-L$9</f>
        <v>0</v>
      </c>
      <c r="O9" s="6" t="s">
        <v>39</v>
      </c>
      <c r="P9" s="5"/>
      <c r="Q9" s="20"/>
      <c r="R9" s="20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4.25" customHeight="1">
      <c r="A10" s="6">
        <v>2</v>
      </c>
      <c r="B10" s="7">
        <v>94</v>
      </c>
      <c r="C10" s="7" t="s">
        <v>34</v>
      </c>
      <c r="D10" s="17" t="s">
        <v>74</v>
      </c>
      <c r="E10" s="18" t="s">
        <v>24</v>
      </c>
      <c r="F10" s="27"/>
      <c r="G10" s="17"/>
      <c r="H10" s="13"/>
      <c r="I10" s="15" t="s">
        <v>36</v>
      </c>
      <c r="J10" s="12"/>
      <c r="K10" s="9"/>
      <c r="L10" s="55">
        <v>39.85</v>
      </c>
      <c r="M10" s="21">
        <f t="shared" si="0"/>
        <v>39.85</v>
      </c>
      <c r="N10" s="29">
        <f t="shared" si="1"/>
        <v>0.07000000000000028</v>
      </c>
      <c r="O10" s="6" t="s">
        <v>39</v>
      </c>
      <c r="P10" s="5"/>
      <c r="Q10" s="20"/>
      <c r="R10" s="20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4.25" customHeight="1">
      <c r="A11" s="6">
        <v>3</v>
      </c>
      <c r="B11" s="7">
        <v>86</v>
      </c>
      <c r="C11" s="7" t="s">
        <v>35</v>
      </c>
      <c r="D11" s="17" t="s">
        <v>72</v>
      </c>
      <c r="E11" s="18" t="s">
        <v>24</v>
      </c>
      <c r="F11" s="27"/>
      <c r="G11" s="17"/>
      <c r="H11" s="13"/>
      <c r="I11" s="15" t="s">
        <v>36</v>
      </c>
      <c r="J11" s="12"/>
      <c r="K11" s="8"/>
      <c r="L11" s="55">
        <v>40.39</v>
      </c>
      <c r="M11" s="21">
        <f t="shared" si="0"/>
        <v>40.39</v>
      </c>
      <c r="N11" s="29">
        <f t="shared" si="1"/>
        <v>0.6099999999999994</v>
      </c>
      <c r="O11" s="6" t="s">
        <v>39</v>
      </c>
      <c r="P11" s="5"/>
      <c r="Q11" s="20"/>
      <c r="R11" s="20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4.25" customHeight="1">
      <c r="A12" s="6">
        <v>4</v>
      </c>
      <c r="B12" s="7">
        <v>92</v>
      </c>
      <c r="C12" s="7" t="s">
        <v>34</v>
      </c>
      <c r="D12" s="17" t="s">
        <v>71</v>
      </c>
      <c r="E12" s="18" t="s">
        <v>24</v>
      </c>
      <c r="F12" s="27"/>
      <c r="G12" s="17"/>
      <c r="H12" s="13"/>
      <c r="I12" s="15" t="s">
        <v>36</v>
      </c>
      <c r="J12" s="12"/>
      <c r="K12" s="9"/>
      <c r="L12" s="55">
        <v>40.5</v>
      </c>
      <c r="M12" s="21">
        <f t="shared" si="0"/>
        <v>40.5</v>
      </c>
      <c r="N12" s="29">
        <f t="shared" si="1"/>
        <v>0.7199999999999989</v>
      </c>
      <c r="O12" s="6" t="s">
        <v>39</v>
      </c>
      <c r="P12" s="5"/>
      <c r="Q12" s="20"/>
      <c r="R12" s="20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6">
        <v>5</v>
      </c>
      <c r="B13" s="7">
        <v>84</v>
      </c>
      <c r="C13" s="7" t="s">
        <v>35</v>
      </c>
      <c r="D13" s="17" t="s">
        <v>80</v>
      </c>
      <c r="E13" s="18" t="s">
        <v>40</v>
      </c>
      <c r="F13" s="27"/>
      <c r="G13" s="17"/>
      <c r="H13" s="13"/>
      <c r="I13" s="15" t="s">
        <v>36</v>
      </c>
      <c r="J13" s="12"/>
      <c r="K13" s="8"/>
      <c r="L13" s="55">
        <v>41.23</v>
      </c>
      <c r="M13" s="21">
        <f t="shared" si="0"/>
        <v>41.23</v>
      </c>
      <c r="N13" s="29">
        <f t="shared" si="1"/>
        <v>1.4499999999999957</v>
      </c>
      <c r="O13" s="6" t="s">
        <v>39</v>
      </c>
      <c r="P13" s="5"/>
      <c r="Q13" s="20"/>
      <c r="R13" s="20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6">
        <v>6</v>
      </c>
      <c r="B14" s="7">
        <v>81</v>
      </c>
      <c r="C14" s="7" t="s">
        <v>34</v>
      </c>
      <c r="D14" s="17" t="s">
        <v>55</v>
      </c>
      <c r="E14" s="18" t="s">
        <v>40</v>
      </c>
      <c r="F14" s="27"/>
      <c r="G14" s="17"/>
      <c r="H14" s="13"/>
      <c r="I14" s="15" t="s">
        <v>36</v>
      </c>
      <c r="J14" s="12"/>
      <c r="K14" s="9"/>
      <c r="L14" s="55">
        <v>42.05</v>
      </c>
      <c r="M14" s="21">
        <f t="shared" si="0"/>
        <v>42.05</v>
      </c>
      <c r="N14" s="29">
        <f t="shared" si="1"/>
        <v>2.269999999999996</v>
      </c>
      <c r="O14" s="6" t="str">
        <f aca="true" t="shared" si="2" ref="O14:O24">IF(L14&lt;=44.1,"КМС",IF(L14&lt;=46.9,"I разр.",IF(L14&lt;=49.7,"II разр.",IF(L14&lt;=53.2,"III разр.",IF(L14&lt;=57.4,"I юн.",IF(L14&lt;=63,"II юн.",IF(L14&lt;=70,"III юн.","")))))))</f>
        <v>КМС</v>
      </c>
      <c r="P14" s="5"/>
      <c r="Q14" s="20"/>
      <c r="R14" s="20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6">
        <v>7</v>
      </c>
      <c r="B15" s="7">
        <v>83</v>
      </c>
      <c r="C15" s="7" t="s">
        <v>34</v>
      </c>
      <c r="D15" s="17" t="s">
        <v>54</v>
      </c>
      <c r="E15" s="18" t="s">
        <v>40</v>
      </c>
      <c r="F15" s="27"/>
      <c r="G15" s="17"/>
      <c r="H15" s="13"/>
      <c r="I15" s="15" t="s">
        <v>36</v>
      </c>
      <c r="J15" s="12"/>
      <c r="K15" s="9"/>
      <c r="L15" s="55">
        <v>42.19</v>
      </c>
      <c r="M15" s="21">
        <f t="shared" si="0"/>
        <v>42.19</v>
      </c>
      <c r="N15" s="29">
        <f t="shared" si="1"/>
        <v>2.4099999999999966</v>
      </c>
      <c r="O15" s="6" t="str">
        <f t="shared" si="2"/>
        <v>КМС</v>
      </c>
      <c r="P15" s="5"/>
      <c r="Q15" s="20"/>
      <c r="R15" s="20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6">
        <v>8</v>
      </c>
      <c r="B16" s="7">
        <v>90</v>
      </c>
      <c r="C16" s="7" t="s">
        <v>34</v>
      </c>
      <c r="D16" s="17" t="s">
        <v>78</v>
      </c>
      <c r="E16" s="18" t="s">
        <v>24</v>
      </c>
      <c r="F16" s="27"/>
      <c r="G16" s="17"/>
      <c r="H16" s="13"/>
      <c r="I16" s="15" t="s">
        <v>36</v>
      </c>
      <c r="J16" s="12"/>
      <c r="K16" s="9"/>
      <c r="L16" s="55">
        <v>42.66</v>
      </c>
      <c r="M16" s="21">
        <f t="shared" si="0"/>
        <v>42.66</v>
      </c>
      <c r="N16" s="29">
        <f t="shared" si="1"/>
        <v>2.8799999999999955</v>
      </c>
      <c r="O16" s="6" t="str">
        <f t="shared" si="2"/>
        <v>КМС</v>
      </c>
      <c r="P16" s="5"/>
      <c r="Q16" s="20"/>
      <c r="R16" s="20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6">
        <v>9</v>
      </c>
      <c r="B17" s="7">
        <v>82</v>
      </c>
      <c r="C17" s="7" t="s">
        <v>35</v>
      </c>
      <c r="D17" s="17" t="s">
        <v>73</v>
      </c>
      <c r="E17" s="18" t="s">
        <v>40</v>
      </c>
      <c r="F17" s="27">
        <v>35333</v>
      </c>
      <c r="G17" s="17"/>
      <c r="H17" s="13"/>
      <c r="I17" s="15" t="s">
        <v>36</v>
      </c>
      <c r="J17" s="12"/>
      <c r="K17" s="8"/>
      <c r="L17" s="55">
        <v>43.42</v>
      </c>
      <c r="M17" s="21">
        <f t="shared" si="0"/>
        <v>43.42</v>
      </c>
      <c r="N17" s="29">
        <f t="shared" si="1"/>
        <v>3.6400000000000006</v>
      </c>
      <c r="O17" s="6" t="str">
        <f t="shared" si="2"/>
        <v>КМС</v>
      </c>
      <c r="P17" s="5"/>
      <c r="Q17" s="20"/>
      <c r="R17" s="20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6">
        <v>10</v>
      </c>
      <c r="B18" s="7">
        <v>96</v>
      </c>
      <c r="C18" s="7" t="s">
        <v>34</v>
      </c>
      <c r="D18" s="17" t="s">
        <v>75</v>
      </c>
      <c r="E18" s="18" t="s">
        <v>24</v>
      </c>
      <c r="F18" s="27">
        <v>33486</v>
      </c>
      <c r="G18" s="17"/>
      <c r="H18" s="13"/>
      <c r="I18" s="15" t="s">
        <v>76</v>
      </c>
      <c r="J18" s="12"/>
      <c r="K18" s="9"/>
      <c r="L18" s="55">
        <v>43.75</v>
      </c>
      <c r="M18" s="21">
        <f t="shared" si="0"/>
        <v>43.75</v>
      </c>
      <c r="N18" s="29">
        <f t="shared" si="1"/>
        <v>3.969999999999999</v>
      </c>
      <c r="O18" s="6" t="str">
        <f t="shared" si="2"/>
        <v>КМС</v>
      </c>
      <c r="P18" s="5"/>
      <c r="Q18" s="20"/>
      <c r="R18" s="20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6">
        <v>11</v>
      </c>
      <c r="B19" s="7">
        <v>87</v>
      </c>
      <c r="C19" s="7" t="s">
        <v>35</v>
      </c>
      <c r="D19" s="17" t="s">
        <v>79</v>
      </c>
      <c r="E19" s="18" t="s">
        <v>24</v>
      </c>
      <c r="F19" s="27"/>
      <c r="G19" s="17"/>
      <c r="H19" s="13"/>
      <c r="I19" s="15" t="s">
        <v>36</v>
      </c>
      <c r="J19" s="12"/>
      <c r="K19" s="8"/>
      <c r="L19" s="55">
        <v>43.81</v>
      </c>
      <c r="M19" s="21">
        <f t="shared" si="0"/>
        <v>43.81</v>
      </c>
      <c r="N19" s="29">
        <f t="shared" si="1"/>
        <v>4.030000000000001</v>
      </c>
      <c r="O19" s="6" t="str">
        <f t="shared" si="2"/>
        <v>КМС</v>
      </c>
      <c r="P19" s="5"/>
      <c r="Q19" s="20"/>
      <c r="R19" s="20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6">
        <v>12</v>
      </c>
      <c r="B20" s="7">
        <v>85</v>
      </c>
      <c r="C20" s="7" t="s">
        <v>34</v>
      </c>
      <c r="D20" s="17" t="s">
        <v>81</v>
      </c>
      <c r="E20" s="18" t="s">
        <v>40</v>
      </c>
      <c r="F20" s="27"/>
      <c r="G20" s="17"/>
      <c r="H20" s="13"/>
      <c r="I20" s="15" t="s">
        <v>36</v>
      </c>
      <c r="J20" s="12"/>
      <c r="K20" s="9"/>
      <c r="L20" s="55">
        <v>43.86</v>
      </c>
      <c r="M20" s="21">
        <f t="shared" si="0"/>
        <v>43.86</v>
      </c>
      <c r="N20" s="29">
        <f t="shared" si="1"/>
        <v>4.079999999999998</v>
      </c>
      <c r="O20" s="6" t="str">
        <f t="shared" si="2"/>
        <v>КМС</v>
      </c>
      <c r="P20" s="5"/>
      <c r="Q20" s="20"/>
      <c r="R20" s="20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6">
        <v>13</v>
      </c>
      <c r="B21" s="7">
        <v>88</v>
      </c>
      <c r="C21" s="7" t="s">
        <v>35</v>
      </c>
      <c r="D21" s="17" t="s">
        <v>82</v>
      </c>
      <c r="E21" s="18" t="s">
        <v>24</v>
      </c>
      <c r="F21" s="27"/>
      <c r="G21" s="17"/>
      <c r="H21" s="13"/>
      <c r="I21" s="15" t="s">
        <v>36</v>
      </c>
      <c r="J21" s="12"/>
      <c r="K21" s="8"/>
      <c r="L21" s="55">
        <v>44.79</v>
      </c>
      <c r="M21" s="21">
        <f t="shared" si="0"/>
        <v>44.79</v>
      </c>
      <c r="N21" s="29">
        <f t="shared" si="1"/>
        <v>5.009999999999998</v>
      </c>
      <c r="O21" s="6" t="str">
        <f t="shared" si="2"/>
        <v>I разр.</v>
      </c>
      <c r="P21" s="5"/>
      <c r="Q21" s="20"/>
      <c r="R21" s="20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6">
        <v>14</v>
      </c>
      <c r="B22" s="7">
        <v>89</v>
      </c>
      <c r="C22" s="7" t="s">
        <v>35</v>
      </c>
      <c r="D22" s="17" t="s">
        <v>56</v>
      </c>
      <c r="E22" s="18" t="s">
        <v>24</v>
      </c>
      <c r="F22" s="27"/>
      <c r="G22" s="17"/>
      <c r="H22" s="13"/>
      <c r="I22" s="15" t="s">
        <v>36</v>
      </c>
      <c r="J22" s="12"/>
      <c r="K22" s="8"/>
      <c r="L22" s="55">
        <v>45.59</v>
      </c>
      <c r="M22" s="21">
        <f t="shared" si="0"/>
        <v>45.59</v>
      </c>
      <c r="N22" s="29">
        <f t="shared" si="1"/>
        <v>5.810000000000002</v>
      </c>
      <c r="O22" s="6" t="str">
        <f t="shared" si="2"/>
        <v>I разр.</v>
      </c>
      <c r="P22" s="5"/>
      <c r="Q22" s="20"/>
      <c r="R22" s="20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4.25" customHeight="1">
      <c r="A23" s="6">
        <v>15</v>
      </c>
      <c r="B23" s="7">
        <v>93</v>
      </c>
      <c r="C23" s="7" t="s">
        <v>34</v>
      </c>
      <c r="D23" s="17" t="s">
        <v>60</v>
      </c>
      <c r="E23" s="18" t="s">
        <v>24</v>
      </c>
      <c r="F23" s="27"/>
      <c r="G23" s="17"/>
      <c r="H23" s="13"/>
      <c r="I23" s="15" t="s">
        <v>36</v>
      </c>
      <c r="J23" s="12"/>
      <c r="K23" s="9"/>
      <c r="L23" s="55">
        <v>45.9</v>
      </c>
      <c r="M23" s="21">
        <f t="shared" si="0"/>
        <v>45.9</v>
      </c>
      <c r="N23" s="29">
        <f t="shared" si="1"/>
        <v>6.119999999999997</v>
      </c>
      <c r="O23" s="6" t="str">
        <f t="shared" si="2"/>
        <v>I разр.</v>
      </c>
      <c r="P23" s="5"/>
      <c r="Q23" s="20"/>
      <c r="R23" s="20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4.25" customHeight="1">
      <c r="A24" s="6">
        <v>16</v>
      </c>
      <c r="B24" s="7">
        <v>95</v>
      </c>
      <c r="C24" s="7" t="s">
        <v>35</v>
      </c>
      <c r="D24" s="17" t="s">
        <v>77</v>
      </c>
      <c r="E24" s="18" t="s">
        <v>24</v>
      </c>
      <c r="F24" s="27"/>
      <c r="G24" s="17"/>
      <c r="H24" s="13"/>
      <c r="I24" s="15" t="s">
        <v>36</v>
      </c>
      <c r="J24" s="12"/>
      <c r="K24" s="8"/>
      <c r="L24" s="55">
        <v>47.5</v>
      </c>
      <c r="M24" s="21">
        <f t="shared" si="0"/>
        <v>47.5</v>
      </c>
      <c r="N24" s="29">
        <f t="shared" si="1"/>
        <v>7.719999999999999</v>
      </c>
      <c r="O24" s="6" t="str">
        <f t="shared" si="2"/>
        <v>II разр.</v>
      </c>
      <c r="P24" s="5"/>
      <c r="Q24" s="20"/>
      <c r="R24" s="20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3" customHeight="1" thickBot="1">
      <c r="A25" s="34"/>
      <c r="B25" s="35"/>
      <c r="C25" s="35"/>
      <c r="D25" s="36"/>
      <c r="E25" s="37"/>
      <c r="F25" s="38"/>
      <c r="G25" s="38"/>
      <c r="H25" s="39"/>
      <c r="I25" s="40"/>
      <c r="J25" s="41"/>
      <c r="K25" s="69"/>
      <c r="L25" s="74"/>
      <c r="M25" s="42"/>
      <c r="N25" s="57"/>
      <c r="O25" s="34"/>
      <c r="P25" s="5"/>
      <c r="Q25" s="20"/>
      <c r="R25" s="20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ht="9.75" customHeight="1" thickTop="1"/>
    <row r="27" spans="4:15" ht="15" customHeight="1">
      <c r="D27" s="76"/>
      <c r="E27" s="76"/>
      <c r="F27" s="76"/>
      <c r="G27" s="77"/>
      <c r="H27" s="77"/>
      <c r="L27" s="75" t="s">
        <v>90</v>
      </c>
      <c r="O27" s="79"/>
    </row>
    <row r="28" spans="4:15" ht="15" customHeight="1">
      <c r="D28" s="80"/>
      <c r="E28" s="81"/>
      <c r="F28" s="82"/>
      <c r="G28" s="77"/>
      <c r="H28" s="77"/>
      <c r="I28" s="13"/>
      <c r="L28" s="75" t="s">
        <v>91</v>
      </c>
      <c r="O28" s="79"/>
    </row>
    <row r="29" spans="4:15" ht="15" customHeight="1">
      <c r="D29" s="80"/>
      <c r="E29" s="81"/>
      <c r="F29" s="82"/>
      <c r="G29" s="77"/>
      <c r="H29" s="77"/>
      <c r="I29" s="13"/>
      <c r="L29" s="75"/>
      <c r="O29" s="79"/>
    </row>
    <row r="30" spans="4:15" ht="48.75" customHeight="1">
      <c r="D30" s="80"/>
      <c r="E30" s="81"/>
      <c r="F30" s="82"/>
      <c r="G30" s="77"/>
      <c r="H30" s="77"/>
      <c r="I30" s="13"/>
      <c r="L30" s="75"/>
      <c r="O30" s="79"/>
    </row>
    <row r="31" spans="4:15" ht="15" customHeight="1">
      <c r="D31" s="80"/>
      <c r="E31" s="81"/>
      <c r="F31" s="82"/>
      <c r="G31" s="77"/>
      <c r="H31" s="77"/>
      <c r="I31" s="13"/>
      <c r="L31" s="75"/>
      <c r="O31" s="79"/>
    </row>
    <row r="32" spans="1:37" ht="16.5" customHeight="1">
      <c r="A32" s="6"/>
      <c r="B32" s="7"/>
      <c r="C32" s="7"/>
      <c r="D32" s="17"/>
      <c r="E32" s="27"/>
      <c r="F32" s="18"/>
      <c r="G32" s="18"/>
      <c r="H32" s="13"/>
      <c r="I32" s="12"/>
      <c r="J32" s="12"/>
      <c r="K32" s="8"/>
      <c r="L32" s="78"/>
      <c r="M32" s="33"/>
      <c r="N32" s="29"/>
      <c r="O32" s="6"/>
      <c r="P32" s="5"/>
      <c r="Q32" s="20"/>
      <c r="R32" s="20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2:14" ht="13.5">
      <c r="B33" s="85" t="s">
        <v>69</v>
      </c>
      <c r="L33" s="86" t="s">
        <v>70</v>
      </c>
      <c r="M33" s="86"/>
      <c r="N33" s="86"/>
    </row>
    <row r="37" ht="12.75"/>
    <row r="38" ht="12.75"/>
  </sheetData>
  <sheetProtection/>
  <mergeCells count="6">
    <mergeCell ref="C7:J7"/>
    <mergeCell ref="A2:O2"/>
    <mergeCell ref="A3:O3"/>
    <mergeCell ref="A5:D5"/>
    <mergeCell ref="J5:O5"/>
    <mergeCell ref="A1:O1"/>
  </mergeCells>
  <printOptions/>
  <pageMargins left="0.5905511811023623" right="0.3937007874015748" top="0.1968503937007874" bottom="0.1968503937007874" header="0.5118110236220472" footer="0.3937007874015748"/>
  <pageSetup horizontalDpi="600" verticalDpi="600" orientation="portrait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AK28"/>
  <sheetViews>
    <sheetView view="pageBreakPreview" zoomScale="115" zoomScaleSheetLayoutView="115" zoomScalePageLayoutView="0" workbookViewId="0" topLeftCell="A1">
      <selection activeCell="I17" sqref="I17"/>
    </sheetView>
  </sheetViews>
  <sheetFormatPr defaultColWidth="9.140625" defaultRowHeight="12.75"/>
  <cols>
    <col min="1" max="1" width="5.57421875" style="1" customWidth="1"/>
    <col min="2" max="2" width="6.28125" style="1" customWidth="1"/>
    <col min="3" max="3" width="6.7109375" style="1" customWidth="1"/>
    <col min="4" max="4" width="21.8515625" style="1" customWidth="1"/>
    <col min="5" max="5" width="10.8515625" style="1" customWidth="1"/>
    <col min="6" max="6" width="9.8515625" style="1" hidden="1" customWidth="1"/>
    <col min="7" max="7" width="22.57421875" style="1" hidden="1" customWidth="1"/>
    <col min="8" max="8" width="17.421875" style="1" hidden="1" customWidth="1"/>
    <col min="9" max="9" width="24.28125" style="1" customWidth="1"/>
    <col min="10" max="10" width="27.00390625" style="1" hidden="1" customWidth="1"/>
    <col min="11" max="11" width="0.71875" style="1" hidden="1" customWidth="1"/>
    <col min="12" max="12" width="8.140625" style="1" customWidth="1"/>
    <col min="13" max="13" width="0.9921875" style="1" customWidth="1"/>
    <col min="14" max="14" width="6.421875" style="1" customWidth="1"/>
    <col min="15" max="15" width="7.8515625" style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18.75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7.75" customHeight="1">
      <c r="A2" s="103" t="str">
        <f>N_sor1</f>
        <v>"Открытое Первенство Московской области",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27.75" customHeight="1">
      <c r="A3" s="103" t="str">
        <f>N_sor2</f>
        <v>посвященное "Дню народного Единства"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27.75" customHeight="1">
      <c r="A4" s="99" t="s">
        <v>21</v>
      </c>
      <c r="B4" s="99"/>
      <c r="C4" s="99"/>
      <c r="D4" s="99"/>
      <c r="E4" s="72"/>
      <c r="F4" s="72"/>
      <c r="G4" s="72"/>
      <c r="H4" s="72"/>
      <c r="I4" s="72"/>
      <c r="J4" s="100" t="str">
        <f>D_d1</f>
        <v>08 ноября 2014 г.</v>
      </c>
      <c r="K4" s="101"/>
      <c r="L4" s="101"/>
      <c r="M4" s="101"/>
      <c r="N4" s="101"/>
      <c r="O4" s="101"/>
    </row>
    <row r="5" spans="2:37" ht="26.25" customHeight="1">
      <c r="B5" s="16"/>
      <c r="C5" s="104" t="str">
        <f>N_un</f>
        <v>Юниоры и Мужчины</v>
      </c>
      <c r="D5" s="104"/>
      <c r="E5" s="104"/>
      <c r="F5" s="104"/>
      <c r="G5" s="104"/>
      <c r="H5" s="104"/>
      <c r="I5" s="104"/>
      <c r="J5" s="104"/>
      <c r="K5" s="16"/>
      <c r="L5" s="19" t="str">
        <f>const!C10</f>
        <v>1500 метров</v>
      </c>
      <c r="M5" s="16"/>
      <c r="N5" s="16"/>
      <c r="O5" s="16"/>
      <c r="P5" s="3"/>
      <c r="Q5" s="4" t="s">
        <v>32</v>
      </c>
      <c r="R5" s="4" t="s">
        <v>33</v>
      </c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 t="s">
        <v>47</v>
      </c>
      <c r="F6" s="2" t="s">
        <v>1</v>
      </c>
      <c r="G6" s="2" t="s">
        <v>48</v>
      </c>
      <c r="H6" s="2" t="s">
        <v>12</v>
      </c>
      <c r="I6" s="2" t="s">
        <v>48</v>
      </c>
      <c r="J6" s="2" t="s">
        <v>7</v>
      </c>
      <c r="K6" s="2"/>
      <c r="L6" s="11" t="s">
        <v>3</v>
      </c>
      <c r="M6" s="11" t="s">
        <v>8</v>
      </c>
      <c r="N6" s="11" t="s">
        <v>11</v>
      </c>
      <c r="O6" s="2" t="s">
        <v>5</v>
      </c>
      <c r="P6" s="3"/>
      <c r="Q6" s="20"/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 thickTop="1">
      <c r="A7" s="6">
        <v>1</v>
      </c>
      <c r="B7" s="7">
        <v>214</v>
      </c>
      <c r="C7" s="7" t="s">
        <v>35</v>
      </c>
      <c r="D7" s="17" t="s">
        <v>51</v>
      </c>
      <c r="E7" s="18" t="s">
        <v>23</v>
      </c>
      <c r="F7" s="18"/>
      <c r="G7" s="17"/>
      <c r="H7" s="13"/>
      <c r="I7" s="13" t="s">
        <v>36</v>
      </c>
      <c r="J7" s="13"/>
      <c r="K7" s="58"/>
      <c r="L7" s="67">
        <f aca="true" t="shared" si="0" ref="L7:L15">(P7*60+Q7)/86400</f>
        <v>0.0013981481481481481</v>
      </c>
      <c r="M7" s="33">
        <f>ROUNDDOWN(L7*86400/2,3)</f>
        <v>60.4</v>
      </c>
      <c r="N7" s="29">
        <f aca="true" t="shared" si="1" ref="N7:N15">(L7-L$7)*86400</f>
        <v>0</v>
      </c>
      <c r="O7" s="6" t="str">
        <f aca="true" t="shared" si="2" ref="O7:O15">IF(L7&lt;=128/86400,"КМС",IF(L7&lt;=137.4/86400,"I разр.",IF(L7&lt;=148.2/86400,"II разр.",IF(L7&lt;=161.7/86400,"III разр.",IF(L7&lt;=177.9/86400,"I юн.",IF(L7&lt;=199.5/86400,"II юн.",IF(L7&lt;=226.5/86400,"III юн.","")))))))</f>
        <v>КМС</v>
      </c>
      <c r="P7" s="3">
        <v>2</v>
      </c>
      <c r="Q7" s="20">
        <v>0.8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2</v>
      </c>
      <c r="B8" s="7">
        <v>215</v>
      </c>
      <c r="C8" s="7" t="s">
        <v>34</v>
      </c>
      <c r="D8" s="17" t="s">
        <v>50</v>
      </c>
      <c r="E8" s="18" t="s">
        <v>23</v>
      </c>
      <c r="F8" s="27"/>
      <c r="G8" s="17"/>
      <c r="H8" s="13"/>
      <c r="I8" s="13" t="s">
        <v>36</v>
      </c>
      <c r="J8" s="13"/>
      <c r="K8" s="12"/>
      <c r="L8" s="67">
        <f t="shared" si="0"/>
        <v>0.0014013888888888889</v>
      </c>
      <c r="M8" s="33">
        <f>ROUNDDOWN(L8*86400/2,3)</f>
        <v>60.54</v>
      </c>
      <c r="N8" s="29">
        <f t="shared" si="1"/>
        <v>0.2799999999999983</v>
      </c>
      <c r="O8" s="6" t="str">
        <f t="shared" si="2"/>
        <v>КМС</v>
      </c>
      <c r="P8" s="3">
        <v>2</v>
      </c>
      <c r="Q8" s="20">
        <v>1.08</v>
      </c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3</v>
      </c>
      <c r="B9" s="7">
        <v>226</v>
      </c>
      <c r="C9" s="7" t="s">
        <v>35</v>
      </c>
      <c r="D9" s="17" t="s">
        <v>84</v>
      </c>
      <c r="E9" s="18"/>
      <c r="F9" s="18"/>
      <c r="G9" s="17"/>
      <c r="H9" s="13"/>
      <c r="I9" s="13" t="s">
        <v>85</v>
      </c>
      <c r="J9" s="13"/>
      <c r="K9" s="58"/>
      <c r="L9" s="67">
        <f t="shared" si="0"/>
        <v>0.001421875</v>
      </c>
      <c r="M9" s="33"/>
      <c r="N9" s="29">
        <f t="shared" si="1"/>
        <v>2.049999999999997</v>
      </c>
      <c r="O9" s="6" t="str">
        <f t="shared" si="2"/>
        <v>КМС</v>
      </c>
      <c r="P9" s="3">
        <v>2</v>
      </c>
      <c r="Q9" s="20">
        <v>2.85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>
        <v>4</v>
      </c>
      <c r="B10" s="7">
        <v>216</v>
      </c>
      <c r="C10" s="7" t="s">
        <v>34</v>
      </c>
      <c r="D10" s="17" t="s">
        <v>59</v>
      </c>
      <c r="E10" s="18" t="s">
        <v>23</v>
      </c>
      <c r="F10" s="27"/>
      <c r="G10" s="17"/>
      <c r="H10" s="13"/>
      <c r="I10" s="13" t="s">
        <v>36</v>
      </c>
      <c r="J10" s="13"/>
      <c r="K10" s="12"/>
      <c r="L10" s="67">
        <f t="shared" si="0"/>
        <v>0.0014229166666666667</v>
      </c>
      <c r="M10" s="33"/>
      <c r="N10" s="29">
        <f t="shared" si="1"/>
        <v>2.140000000000006</v>
      </c>
      <c r="O10" s="6" t="str">
        <f t="shared" si="2"/>
        <v>КМС</v>
      </c>
      <c r="P10" s="3">
        <v>2</v>
      </c>
      <c r="Q10" s="20">
        <v>2.94</v>
      </c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5</v>
      </c>
      <c r="B11" s="7">
        <v>217</v>
      </c>
      <c r="C11" s="7" t="s">
        <v>35</v>
      </c>
      <c r="D11" s="17" t="s">
        <v>58</v>
      </c>
      <c r="E11" s="18" t="s">
        <v>23</v>
      </c>
      <c r="F11" s="18"/>
      <c r="G11" s="17"/>
      <c r="H11" s="13"/>
      <c r="I11" s="13" t="s">
        <v>36</v>
      </c>
      <c r="J11" s="13"/>
      <c r="K11" s="58"/>
      <c r="L11" s="67">
        <f t="shared" si="0"/>
        <v>0.0014349537037037037</v>
      </c>
      <c r="M11" s="33">
        <f>ROUNDDOWN(L11*86400/2,3)</f>
        <v>61.99</v>
      </c>
      <c r="N11" s="29">
        <f t="shared" si="1"/>
        <v>3.1799999999999997</v>
      </c>
      <c r="O11" s="6" t="str">
        <f t="shared" si="2"/>
        <v>КМС</v>
      </c>
      <c r="P11" s="3">
        <v>2</v>
      </c>
      <c r="Q11" s="20">
        <v>3.98</v>
      </c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>
        <v>6</v>
      </c>
      <c r="B12" s="7"/>
      <c r="C12" s="7" t="s">
        <v>34</v>
      </c>
      <c r="D12" s="17" t="s">
        <v>87</v>
      </c>
      <c r="E12" s="27" t="s">
        <v>23</v>
      </c>
      <c r="F12" s="27"/>
      <c r="G12" s="17"/>
      <c r="H12" s="13"/>
      <c r="I12" s="13" t="s">
        <v>88</v>
      </c>
      <c r="J12" s="13"/>
      <c r="K12" s="12"/>
      <c r="L12" s="67">
        <f t="shared" si="0"/>
        <v>0.0014697916666666666</v>
      </c>
      <c r="M12" s="33"/>
      <c r="N12" s="29">
        <f t="shared" si="1"/>
        <v>6.189999999999991</v>
      </c>
      <c r="O12" s="6" t="str">
        <f t="shared" si="2"/>
        <v>КМС</v>
      </c>
      <c r="P12" s="3">
        <v>2</v>
      </c>
      <c r="Q12" s="20">
        <v>6.99</v>
      </c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customHeight="1">
      <c r="A13" s="6">
        <v>7</v>
      </c>
      <c r="B13" s="7">
        <v>227</v>
      </c>
      <c r="C13" s="7" t="s">
        <v>34</v>
      </c>
      <c r="D13" s="17" t="s">
        <v>86</v>
      </c>
      <c r="E13" s="18"/>
      <c r="F13" s="18"/>
      <c r="G13" s="17"/>
      <c r="H13" s="13"/>
      <c r="I13" s="13" t="s">
        <v>85</v>
      </c>
      <c r="J13" s="13"/>
      <c r="K13" s="12"/>
      <c r="L13" s="67">
        <f t="shared" si="0"/>
        <v>0.0015703703703703704</v>
      </c>
      <c r="M13" s="33"/>
      <c r="N13" s="29">
        <f t="shared" si="1"/>
        <v>14.880000000000004</v>
      </c>
      <c r="O13" s="6" t="str">
        <f t="shared" si="2"/>
        <v>I разр.</v>
      </c>
      <c r="P13" s="3">
        <v>2</v>
      </c>
      <c r="Q13" s="20">
        <v>15.68</v>
      </c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>
      <c r="A14" s="6">
        <v>8</v>
      </c>
      <c r="B14" s="7">
        <v>213</v>
      </c>
      <c r="C14" s="7" t="s">
        <v>34</v>
      </c>
      <c r="D14" s="17" t="s">
        <v>83</v>
      </c>
      <c r="E14" s="18" t="s">
        <v>40</v>
      </c>
      <c r="F14" s="27">
        <v>35482</v>
      </c>
      <c r="G14" s="17"/>
      <c r="H14" s="13"/>
      <c r="I14" s="13" t="s">
        <v>76</v>
      </c>
      <c r="J14" s="13"/>
      <c r="K14" s="12"/>
      <c r="L14" s="67">
        <f t="shared" si="0"/>
        <v>0.0015747685185185185</v>
      </c>
      <c r="M14" s="33"/>
      <c r="N14" s="29">
        <f t="shared" si="1"/>
        <v>15.260000000000002</v>
      </c>
      <c r="O14" s="6" t="str">
        <f t="shared" si="2"/>
        <v>I разр.</v>
      </c>
      <c r="P14" s="3">
        <v>2</v>
      </c>
      <c r="Q14" s="20">
        <v>16.06</v>
      </c>
      <c r="R14" s="20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customHeight="1">
      <c r="A15" s="6">
        <v>9</v>
      </c>
      <c r="B15" s="7">
        <v>228</v>
      </c>
      <c r="C15" s="7" t="s">
        <v>35</v>
      </c>
      <c r="D15" s="17" t="s">
        <v>89</v>
      </c>
      <c r="E15" s="18" t="s">
        <v>23</v>
      </c>
      <c r="F15" s="27"/>
      <c r="G15" s="17"/>
      <c r="H15" s="13"/>
      <c r="I15" s="13" t="s">
        <v>85</v>
      </c>
      <c r="J15" s="13"/>
      <c r="K15" s="58"/>
      <c r="L15" s="67">
        <f t="shared" si="0"/>
        <v>0.0015929398148148148</v>
      </c>
      <c r="M15" s="33"/>
      <c r="N15" s="29">
        <f t="shared" si="1"/>
        <v>16.830000000000002</v>
      </c>
      <c r="O15" s="6" t="str">
        <f t="shared" si="2"/>
        <v>II разр.</v>
      </c>
      <c r="P15" s="3">
        <v>2</v>
      </c>
      <c r="Q15" s="20">
        <v>17.63</v>
      </c>
      <c r="R15" s="20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6" customHeight="1" thickBot="1">
      <c r="A16" s="34"/>
      <c r="B16" s="35"/>
      <c r="C16" s="35"/>
      <c r="D16" s="40"/>
      <c r="E16" s="63"/>
      <c r="F16" s="35"/>
      <c r="G16" s="35"/>
      <c r="H16" s="41"/>
      <c r="I16" s="41"/>
      <c r="J16" s="41"/>
      <c r="K16" s="69"/>
      <c r="L16" s="65"/>
      <c r="M16" s="66"/>
      <c r="N16" s="57"/>
      <c r="O16" s="34"/>
      <c r="P16" s="3"/>
      <c r="Q16" s="20"/>
      <c r="R16" s="20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2:8" ht="13.5" thickTop="1">
      <c r="B17" s="73"/>
      <c r="C17" s="73"/>
      <c r="D17" s="73"/>
      <c r="E17" s="73"/>
      <c r="F17" s="73"/>
      <c r="G17" s="73"/>
      <c r="H17" s="73"/>
    </row>
    <row r="18" spans="4:15" ht="15" customHeight="1">
      <c r="D18" s="76"/>
      <c r="E18" s="76"/>
      <c r="F18" s="76"/>
      <c r="G18" s="77"/>
      <c r="H18" s="77"/>
      <c r="L18" s="75" t="s">
        <v>97</v>
      </c>
      <c r="O18" s="79"/>
    </row>
    <row r="19" spans="4:15" ht="15" customHeight="1">
      <c r="D19" s="80"/>
      <c r="E19" s="81"/>
      <c r="F19" s="82"/>
      <c r="G19" s="77"/>
      <c r="H19" s="77"/>
      <c r="I19" s="13"/>
      <c r="L19" s="75" t="s">
        <v>98</v>
      </c>
      <c r="O19" s="79"/>
    </row>
    <row r="20" spans="1:37" ht="16.5" customHeight="1">
      <c r="A20" s="6"/>
      <c r="C20" s="7"/>
      <c r="D20" s="17"/>
      <c r="E20" s="27"/>
      <c r="F20" s="18"/>
      <c r="G20" s="18"/>
      <c r="H20" s="13"/>
      <c r="I20" s="12"/>
      <c r="J20" s="12"/>
      <c r="K20" s="8"/>
      <c r="L20" s="7"/>
      <c r="M20" s="33"/>
      <c r="N20" s="29"/>
      <c r="O20" s="6"/>
      <c r="P20" s="5"/>
      <c r="Q20" s="20"/>
      <c r="R20" s="20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8" spans="2:14" ht="13.5">
      <c r="B28" s="85" t="s">
        <v>69</v>
      </c>
      <c r="L28" s="86" t="s">
        <v>70</v>
      </c>
      <c r="M28" s="86"/>
      <c r="N28" s="86"/>
    </row>
  </sheetData>
  <sheetProtection/>
  <mergeCells count="6">
    <mergeCell ref="C5:J5"/>
    <mergeCell ref="A2:O2"/>
    <mergeCell ref="A3:O3"/>
    <mergeCell ref="A4:D4"/>
    <mergeCell ref="J4:O4"/>
    <mergeCell ref="A1:O1"/>
  </mergeCells>
  <printOptions/>
  <pageMargins left="0.3937007874015748" right="0.1968503937007874" top="0.1968503937007874" bottom="0.3937007874015748" header="0.5118110236220472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K22"/>
  <sheetViews>
    <sheetView view="pageBreakPreview" zoomScale="130" zoomScaleSheetLayoutView="130" workbookViewId="0" topLeftCell="A1">
      <selection activeCell="D17" sqref="D17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2.421875" style="1" customWidth="1"/>
    <col min="5" max="5" width="7.28125" style="1" customWidth="1"/>
    <col min="6" max="6" width="9.8515625" style="1" hidden="1" customWidth="1"/>
    <col min="7" max="7" width="23.421875" style="1" hidden="1" customWidth="1"/>
    <col min="8" max="8" width="20.421875" style="1" hidden="1" customWidth="1"/>
    <col min="9" max="9" width="23.8515625" style="1" customWidth="1"/>
    <col min="10" max="10" width="17.28125" style="1" hidden="1" customWidth="1"/>
    <col min="11" max="11" width="0.71875" style="1" hidden="1" customWidth="1"/>
    <col min="12" max="12" width="8.28125" style="1" customWidth="1"/>
    <col min="13" max="13" width="0.5625" style="1" customWidth="1"/>
    <col min="14" max="14" width="6.421875" style="1" customWidth="1"/>
    <col min="15" max="15" width="7.8515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18.75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1.75" customHeight="1">
      <c r="A2" s="103" t="str">
        <f>N_sor1</f>
        <v>"Открытое Первенство Московской области",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21.75" customHeight="1">
      <c r="A3" s="103" t="str">
        <f>N_sor2</f>
        <v>посвященное "Дню народного Единства"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24" customHeight="1">
      <c r="A4" s="99" t="s">
        <v>21</v>
      </c>
      <c r="B4" s="99"/>
      <c r="C4" s="99"/>
      <c r="D4" s="99"/>
      <c r="E4" s="72"/>
      <c r="F4" s="72"/>
      <c r="G4" s="72"/>
      <c r="H4" s="72"/>
      <c r="I4" s="72"/>
      <c r="J4" s="100" t="str">
        <f>D_d1</f>
        <v>08 ноября 2014 г.</v>
      </c>
      <c r="K4" s="101"/>
      <c r="L4" s="101"/>
      <c r="M4" s="101"/>
      <c r="N4" s="101"/>
      <c r="O4" s="101"/>
    </row>
    <row r="5" spans="2:37" ht="23.25" customHeight="1">
      <c r="B5" s="16"/>
      <c r="C5" s="97" t="s">
        <v>49</v>
      </c>
      <c r="D5" s="97"/>
      <c r="E5" s="97"/>
      <c r="F5" s="97"/>
      <c r="G5" s="97"/>
      <c r="H5" s="97"/>
      <c r="I5" s="97"/>
      <c r="J5" s="97"/>
      <c r="K5" s="16"/>
      <c r="L5" s="19" t="str">
        <f>const!C10</f>
        <v>1500 метров</v>
      </c>
      <c r="M5" s="16"/>
      <c r="N5" s="16"/>
      <c r="O5" s="16"/>
      <c r="P5" s="5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 t="s">
        <v>47</v>
      </c>
      <c r="F6" s="2" t="s">
        <v>1</v>
      </c>
      <c r="G6" s="2" t="s">
        <v>48</v>
      </c>
      <c r="H6" s="2" t="s">
        <v>12</v>
      </c>
      <c r="I6" s="2" t="s">
        <v>48</v>
      </c>
      <c r="J6" s="2" t="s">
        <v>7</v>
      </c>
      <c r="K6" s="2"/>
      <c r="L6" s="11" t="s">
        <v>3</v>
      </c>
      <c r="M6" s="11" t="s">
        <v>8</v>
      </c>
      <c r="N6" s="11" t="s">
        <v>11</v>
      </c>
      <c r="O6" s="2" t="s">
        <v>5</v>
      </c>
      <c r="P6" s="5"/>
      <c r="Q6" s="20"/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3.5" customHeight="1" thickTop="1">
      <c r="A7" s="6">
        <v>1</v>
      </c>
      <c r="B7" s="7">
        <v>92</v>
      </c>
      <c r="C7" s="25" t="s">
        <v>34</v>
      </c>
      <c r="D7" s="15" t="s">
        <v>71</v>
      </c>
      <c r="E7" s="24" t="s">
        <v>24</v>
      </c>
      <c r="F7" s="24"/>
      <c r="G7" s="15"/>
      <c r="H7" s="12"/>
      <c r="I7" s="15" t="s">
        <v>36</v>
      </c>
      <c r="J7" s="12"/>
      <c r="K7" s="9"/>
      <c r="L7" s="60">
        <f>(P7*60+Q7)/86400</f>
        <v>0.0014471064814814815</v>
      </c>
      <c r="M7" s="61"/>
      <c r="N7" s="62">
        <f>(L7-L$7)*86400</f>
        <v>0</v>
      </c>
      <c r="O7" s="59" t="s">
        <v>39</v>
      </c>
      <c r="P7" s="5">
        <v>2</v>
      </c>
      <c r="Q7" s="20">
        <v>5.03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3.5" customHeight="1">
      <c r="A8" s="6">
        <v>2</v>
      </c>
      <c r="B8" s="7">
        <v>96</v>
      </c>
      <c r="C8" s="7" t="s">
        <v>34</v>
      </c>
      <c r="D8" s="15" t="s">
        <v>75</v>
      </c>
      <c r="E8" s="24" t="s">
        <v>24</v>
      </c>
      <c r="F8" s="24">
        <v>33486</v>
      </c>
      <c r="G8" s="15"/>
      <c r="H8" s="12"/>
      <c r="I8" s="15" t="s">
        <v>76</v>
      </c>
      <c r="J8" s="12"/>
      <c r="K8" s="9"/>
      <c r="L8" s="67">
        <f>(P8*60+Q8)/86400</f>
        <v>0.0015462962962962963</v>
      </c>
      <c r="M8" s="33"/>
      <c r="N8" s="29">
        <f>(L8-L$7)*86400</f>
        <v>8.569999999999995</v>
      </c>
      <c r="O8" s="6" t="str">
        <f>IF(L8&lt;=140.1/86400,"КМС",IF(L8&lt;=150.9/86400,"I разр.",IF(L8&lt;=161.7/86400,"II разр.",IF(L8&lt;=175.2/86400,"III разр.",IF(L8&lt;=191.4/86400,"I юн.",IF(L8&lt;=213/86400,"II юн.",IF(L8&lt;=240/86400,"III юн.","")))))))</f>
        <v>КМС</v>
      </c>
      <c r="P8" s="5">
        <v>2</v>
      </c>
      <c r="Q8" s="20">
        <v>13.6</v>
      </c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3.5" customHeight="1">
      <c r="A9" s="6">
        <v>3</v>
      </c>
      <c r="B9" s="7">
        <v>89</v>
      </c>
      <c r="C9" s="7" t="s">
        <v>34</v>
      </c>
      <c r="D9" s="15" t="s">
        <v>56</v>
      </c>
      <c r="E9" s="24" t="s">
        <v>24</v>
      </c>
      <c r="F9" s="24"/>
      <c r="G9" s="15"/>
      <c r="H9" s="12"/>
      <c r="I9" s="15" t="s">
        <v>36</v>
      </c>
      <c r="J9" s="12"/>
      <c r="K9" s="9"/>
      <c r="L9" s="67">
        <f>(P9*60+Q9)/86400</f>
        <v>0.0015612268518518516</v>
      </c>
      <c r="M9" s="33"/>
      <c r="N9" s="29">
        <f>(L9-L$7)*86400</f>
        <v>9.859999999999978</v>
      </c>
      <c r="O9" s="6" t="str">
        <f>IF(L9&lt;=140.1/86400,"КМС",IF(L9&lt;=150.9/86400,"I разр.",IF(L9&lt;=161.7/86400,"II разр.",IF(L9&lt;=175.2/86400,"III разр.",IF(L9&lt;=191.4/86400,"I юн.",IF(L9&lt;=213/86400,"II юн.",IF(L9&lt;=240/86400,"III юн.","")))))))</f>
        <v>КМС</v>
      </c>
      <c r="P9" s="5">
        <v>2</v>
      </c>
      <c r="Q9" s="20">
        <v>14.89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3.5" customHeight="1">
      <c r="A10" s="6">
        <v>4</v>
      </c>
      <c r="B10" s="7">
        <v>93</v>
      </c>
      <c r="C10" s="7" t="s">
        <v>35</v>
      </c>
      <c r="D10" s="15" t="s">
        <v>60</v>
      </c>
      <c r="E10" s="24" t="s">
        <v>24</v>
      </c>
      <c r="F10" s="24"/>
      <c r="G10" s="15"/>
      <c r="H10" s="12"/>
      <c r="I10" s="15" t="s">
        <v>36</v>
      </c>
      <c r="J10" s="12"/>
      <c r="K10" s="8"/>
      <c r="L10" s="67">
        <f>(P10*60+Q10)/86400</f>
        <v>0.0015618055555555554</v>
      </c>
      <c r="M10" s="33"/>
      <c r="N10" s="29">
        <f>(L10-L$7)*86400</f>
        <v>9.909999999999988</v>
      </c>
      <c r="O10" s="6" t="str">
        <f>IF(L10&lt;=140.1/86400,"КМС",IF(L10&lt;=150.9/86400,"I разр.",IF(L10&lt;=161.7/86400,"II разр.",IF(L10&lt;=175.2/86400,"III разр.",IF(L10&lt;=191.4/86400,"I юн.",IF(L10&lt;=213/86400,"II юн.",IF(L10&lt;=240/86400,"III юн.","")))))))</f>
        <v>КМС</v>
      </c>
      <c r="P10" s="5">
        <v>2</v>
      </c>
      <c r="Q10" s="20">
        <v>14.94</v>
      </c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3.5" customHeight="1">
      <c r="A11" s="6">
        <v>5</v>
      </c>
      <c r="B11" s="7">
        <v>88</v>
      </c>
      <c r="C11" s="7" t="s">
        <v>35</v>
      </c>
      <c r="D11" s="15" t="s">
        <v>82</v>
      </c>
      <c r="E11" s="24" t="s">
        <v>24</v>
      </c>
      <c r="F11" s="24"/>
      <c r="G11" s="15"/>
      <c r="H11" s="12"/>
      <c r="I11" s="15" t="s">
        <v>36</v>
      </c>
      <c r="J11" s="12"/>
      <c r="K11" s="8"/>
      <c r="L11" s="67">
        <f>(P11*60+Q11)/86400</f>
        <v>0.001579513888888889</v>
      </c>
      <c r="M11" s="33"/>
      <c r="N11" s="29">
        <f>(L11-L$7)*86400</f>
        <v>11.440000000000005</v>
      </c>
      <c r="O11" s="6" t="str">
        <f>IF(L11&lt;=140.1/86400,"КМС",IF(L11&lt;=150.9/86400,"I разр.",IF(L11&lt;=161.7/86400,"II разр.",IF(L11&lt;=175.2/86400,"III разр.",IF(L11&lt;=191.4/86400,"I юн.",IF(L11&lt;=213/86400,"II юн.",IF(L11&lt;=240/86400,"III юн.","")))))))</f>
        <v>КМС</v>
      </c>
      <c r="P11" s="5">
        <v>2</v>
      </c>
      <c r="Q11" s="20">
        <v>16.47</v>
      </c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4.5" customHeight="1" thickBot="1">
      <c r="A12" s="34"/>
      <c r="B12" s="35"/>
      <c r="C12" s="35"/>
      <c r="D12" s="40"/>
      <c r="E12" s="63"/>
      <c r="F12" s="35"/>
      <c r="G12" s="35"/>
      <c r="H12" s="41"/>
      <c r="I12" s="35"/>
      <c r="J12" s="41"/>
      <c r="K12" s="64"/>
      <c r="L12" s="65"/>
      <c r="M12" s="66"/>
      <c r="N12" s="57"/>
      <c r="O12" s="34"/>
      <c r="P12" s="5"/>
      <c r="Q12" s="20"/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5.25" customHeight="1" thickTop="1">
      <c r="A13" s="6"/>
      <c r="B13" s="7"/>
      <c r="C13" s="7"/>
      <c r="D13" s="17"/>
      <c r="E13" s="27"/>
      <c r="F13" s="18"/>
      <c r="G13" s="18"/>
      <c r="H13" s="13"/>
      <c r="I13" s="12"/>
      <c r="J13" s="12"/>
      <c r="K13" s="8"/>
      <c r="L13" s="22"/>
      <c r="M13" s="33"/>
      <c r="N13" s="29"/>
      <c r="O13" s="6"/>
      <c r="P13" s="5"/>
      <c r="Q13" s="20"/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4:15" ht="12" customHeight="1">
      <c r="D14" s="76"/>
      <c r="E14" s="76"/>
      <c r="F14" s="76"/>
      <c r="G14" s="77"/>
      <c r="H14" s="77"/>
      <c r="L14" s="78"/>
      <c r="O14" s="79"/>
    </row>
    <row r="15" spans="4:15" ht="12" customHeight="1">
      <c r="D15" s="80"/>
      <c r="E15" s="81"/>
      <c r="F15" s="82"/>
      <c r="G15" s="77"/>
      <c r="H15" s="77"/>
      <c r="I15" s="13"/>
      <c r="L15" s="75" t="s">
        <v>95</v>
      </c>
      <c r="O15" s="79"/>
    </row>
    <row r="16" spans="1:37" ht="12" customHeight="1">
      <c r="A16" s="6"/>
      <c r="B16" s="7"/>
      <c r="C16" s="7"/>
      <c r="D16" s="17"/>
      <c r="E16" s="27"/>
      <c r="F16" s="18"/>
      <c r="G16" s="18"/>
      <c r="H16" s="13"/>
      <c r="I16" s="12"/>
      <c r="J16" s="12"/>
      <c r="K16" s="8"/>
      <c r="L16" s="75" t="s">
        <v>96</v>
      </c>
      <c r="M16" s="33"/>
      <c r="N16" s="29"/>
      <c r="O16" s="6"/>
      <c r="P16" s="5"/>
      <c r="Q16" s="20"/>
      <c r="R16" s="20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ht="12.75"/>
    <row r="18" ht="12.75"/>
    <row r="19" ht="12.75"/>
    <row r="20" ht="12.75"/>
    <row r="22" spans="2:14" ht="13.5">
      <c r="B22" s="85" t="s">
        <v>69</v>
      </c>
      <c r="L22" s="86" t="s">
        <v>70</v>
      </c>
      <c r="M22" s="86"/>
      <c r="N22" s="86"/>
    </row>
  </sheetData>
  <sheetProtection/>
  <mergeCells count="6">
    <mergeCell ref="C5:J5"/>
    <mergeCell ref="A2:O2"/>
    <mergeCell ref="A3:O3"/>
    <mergeCell ref="A4:D4"/>
    <mergeCell ref="J4:O4"/>
    <mergeCell ref="A1:O1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105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B0F0"/>
  </sheetPr>
  <dimension ref="A1:AK17"/>
  <sheetViews>
    <sheetView view="pageBreakPreview" zoomScale="130" zoomScaleNormal="130" zoomScaleSheetLayoutView="130" zoomScalePageLayoutView="0" workbookViewId="0" topLeftCell="A1">
      <selection activeCell="D11" sqref="D11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2.00390625" style="1" customWidth="1"/>
    <col min="5" max="5" width="7.421875" style="1" hidden="1" customWidth="1"/>
    <col min="6" max="6" width="9.8515625" style="1" hidden="1" customWidth="1"/>
    <col min="7" max="7" width="24.28125" style="1" hidden="1" customWidth="1"/>
    <col min="8" max="8" width="17.00390625" style="1" hidden="1" customWidth="1"/>
    <col min="9" max="9" width="22.7109375" style="1" customWidth="1"/>
    <col min="10" max="10" width="15.28125" style="1" hidden="1" customWidth="1"/>
    <col min="11" max="11" width="0.71875" style="1" hidden="1" customWidth="1"/>
    <col min="12" max="12" width="6.8515625" style="1" customWidth="1"/>
    <col min="13" max="13" width="7.28125" style="1" hidden="1" customWidth="1"/>
    <col min="14" max="14" width="6.710937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18.75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9.5" customHeight="1">
      <c r="A2" s="103" t="str">
        <f>N_sor1</f>
        <v>"Открытое Первенство Московской области",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21" customHeight="1">
      <c r="A3" s="103" t="str">
        <f>N_sor2</f>
        <v>посвященное "Дню народного Единства"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96" customFormat="1" ht="45" customHeight="1">
      <c r="A4" s="99" t="s">
        <v>21</v>
      </c>
      <c r="B4" s="99"/>
      <c r="C4" s="99"/>
      <c r="D4" s="99"/>
      <c r="E4" s="72"/>
      <c r="F4" s="72"/>
      <c r="G4" s="72"/>
      <c r="H4" s="72"/>
      <c r="I4" s="72"/>
      <c r="J4" s="100" t="str">
        <f>D_d2</f>
        <v>09 ноября 2014 г.</v>
      </c>
      <c r="K4" s="101"/>
      <c r="L4" s="101"/>
      <c r="M4" s="101"/>
      <c r="N4" s="101"/>
      <c r="O4" s="101"/>
    </row>
    <row r="5" spans="2:31" ht="21" customHeight="1">
      <c r="B5" s="16"/>
      <c r="C5" s="97" t="str">
        <f>N_un</f>
        <v>Юниоры и Мужчины</v>
      </c>
      <c r="D5" s="97"/>
      <c r="E5" s="97"/>
      <c r="F5" s="97"/>
      <c r="G5" s="97"/>
      <c r="H5" s="97"/>
      <c r="I5" s="97"/>
      <c r="J5" s="97"/>
      <c r="K5" s="16"/>
      <c r="L5" s="19" t="s">
        <v>45</v>
      </c>
      <c r="M5" s="16"/>
      <c r="N5" s="16"/>
      <c r="O5" s="16"/>
      <c r="P5" s="3"/>
      <c r="Q5" s="4">
        <v>37.5</v>
      </c>
      <c r="R5" s="4">
        <v>35.4</v>
      </c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9.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/>
      <c r="F6" s="2" t="s">
        <v>1</v>
      </c>
      <c r="G6" s="2" t="s">
        <v>48</v>
      </c>
      <c r="H6" s="2" t="s">
        <v>12</v>
      </c>
      <c r="I6" s="2" t="s">
        <v>48</v>
      </c>
      <c r="J6" s="2" t="s">
        <v>7</v>
      </c>
      <c r="K6" s="2"/>
      <c r="L6" s="11" t="s">
        <v>3</v>
      </c>
      <c r="M6" s="11" t="s">
        <v>8</v>
      </c>
      <c r="N6" s="11" t="s">
        <v>11</v>
      </c>
      <c r="O6" s="2" t="s">
        <v>5</v>
      </c>
      <c r="P6" s="3"/>
      <c r="Q6" s="20"/>
      <c r="R6" s="20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4.25" customHeight="1" thickTop="1">
      <c r="A7" s="6">
        <v>1</v>
      </c>
      <c r="B7" s="25">
        <v>214</v>
      </c>
      <c r="C7" s="50" t="s">
        <v>34</v>
      </c>
      <c r="D7" s="30" t="s">
        <v>51</v>
      </c>
      <c r="E7" s="32" t="s">
        <v>23</v>
      </c>
      <c r="F7" s="31"/>
      <c r="G7" s="30"/>
      <c r="H7" s="28"/>
      <c r="I7" s="13" t="s">
        <v>36</v>
      </c>
      <c r="J7" s="13"/>
      <c r="K7" s="44"/>
      <c r="L7" s="60">
        <f>(P7*60+Q7)/86400</f>
        <v>0.0008905092592592592</v>
      </c>
      <c r="M7" s="52"/>
      <c r="N7" s="94">
        <f>(L7-L$7)*86400</f>
        <v>0</v>
      </c>
      <c r="O7" s="6" t="str">
        <f>IF(K7&lt;=82.2/86400,"КМС",IF(K7&lt;=87.8/86400,"I разр.",IF(K7&lt;=94.2/86400,"II разр.",IF(K7&lt;=102/86400,"III разр.",IF(K7&lt;=111.6/86400,"I юн.",IF(K7&lt;=124.4/86400,"II юн.",IF(K7&lt;=140.4/86400,"III юн.","")))))))</f>
        <v>КМС</v>
      </c>
      <c r="P7" s="3">
        <v>1</v>
      </c>
      <c r="Q7" s="20">
        <v>16.94</v>
      </c>
      <c r="R7" s="20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4.25" customHeight="1">
      <c r="A8" s="6">
        <v>2</v>
      </c>
      <c r="B8" s="7">
        <v>226</v>
      </c>
      <c r="C8" s="7" t="s">
        <v>35</v>
      </c>
      <c r="D8" s="17" t="s">
        <v>84</v>
      </c>
      <c r="E8" s="18"/>
      <c r="F8" s="18"/>
      <c r="G8" s="17"/>
      <c r="H8" s="13"/>
      <c r="I8" s="13" t="s">
        <v>85</v>
      </c>
      <c r="J8" s="13"/>
      <c r="K8" s="58"/>
      <c r="L8" s="67">
        <f>(P8*60+Q8)/86400</f>
        <v>0.0009162037037037037</v>
      </c>
      <c r="M8" s="33"/>
      <c r="N8" s="95">
        <f>(L8-L$7)*86400</f>
        <v>2.220000000000005</v>
      </c>
      <c r="O8" s="6" t="str">
        <f>IF(K8&lt;=82.2/86400,"КМС",IF(K8&lt;=87.8/86400,"I разр.",IF(K8&lt;=94.2/86400,"II разр.",IF(K8&lt;=102/86400,"III разр.",IF(K8&lt;=111.6/86400,"I юн.",IF(K8&lt;=124.4/86400,"II юн.",IF(K8&lt;=140.4/86400,"III юн.","")))))))</f>
        <v>КМС</v>
      </c>
      <c r="P8" s="3">
        <v>1</v>
      </c>
      <c r="Q8" s="20">
        <v>19.16</v>
      </c>
      <c r="R8" s="20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4.25" customHeight="1">
      <c r="A9" s="6">
        <v>3</v>
      </c>
      <c r="B9" s="7">
        <v>227</v>
      </c>
      <c r="C9" s="7" t="s">
        <v>34</v>
      </c>
      <c r="D9" s="17" t="s">
        <v>86</v>
      </c>
      <c r="E9" s="18"/>
      <c r="F9" s="27"/>
      <c r="G9" s="17"/>
      <c r="H9" s="13"/>
      <c r="I9" s="13" t="s">
        <v>85</v>
      </c>
      <c r="J9" s="13"/>
      <c r="K9" s="12"/>
      <c r="L9" s="67">
        <f>(P9*60+Q9)/86400</f>
        <v>0.0009997685185185185</v>
      </c>
      <c r="M9" s="33">
        <f>ROUNDDOWN(L9*86400/2,3)</f>
        <v>43.19</v>
      </c>
      <c r="N9" s="95">
        <f>(L9-L$7)*86400</f>
        <v>9.440000000000008</v>
      </c>
      <c r="O9" s="6" t="s">
        <v>101</v>
      </c>
      <c r="P9" s="3">
        <v>1</v>
      </c>
      <c r="Q9" s="20">
        <v>26.38</v>
      </c>
      <c r="R9" s="20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8.25" customHeight="1" thickBot="1">
      <c r="A10" s="34"/>
      <c r="B10" s="35"/>
      <c r="C10" s="35"/>
      <c r="D10" s="36"/>
      <c r="E10" s="37"/>
      <c r="F10" s="38"/>
      <c r="G10" s="38"/>
      <c r="H10" s="39"/>
      <c r="I10" s="39"/>
      <c r="J10" s="39"/>
      <c r="K10" s="71"/>
      <c r="L10" s="70"/>
      <c r="M10" s="42"/>
      <c r="N10" s="57"/>
      <c r="O10" s="34"/>
      <c r="P10" s="3"/>
      <c r="Q10" s="20"/>
      <c r="R10" s="20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ht="15.75" customHeight="1" thickTop="1"/>
    <row r="12" spans="2:15" ht="15" customHeight="1">
      <c r="B12" s="75"/>
      <c r="D12" s="76"/>
      <c r="E12" s="76"/>
      <c r="F12" s="76"/>
      <c r="G12" s="77"/>
      <c r="H12" s="77"/>
      <c r="L12" s="75" t="s">
        <v>62</v>
      </c>
      <c r="O12" s="79"/>
    </row>
    <row r="13" spans="2:15" ht="15" customHeight="1">
      <c r="B13" s="75"/>
      <c r="D13" s="80"/>
      <c r="E13" s="81"/>
      <c r="F13" s="82"/>
      <c r="G13" s="77"/>
      <c r="H13" s="77"/>
      <c r="I13" s="13"/>
      <c r="L13" s="75" t="s">
        <v>61</v>
      </c>
      <c r="O13" s="79"/>
    </row>
    <row r="14" spans="1:37" ht="16.5" customHeight="1">
      <c r="A14" s="6"/>
      <c r="B14" s="7"/>
      <c r="C14" s="7"/>
      <c r="D14" s="17"/>
      <c r="E14" s="27"/>
      <c r="F14" s="18"/>
      <c r="G14" s="18"/>
      <c r="H14" s="13"/>
      <c r="I14" s="12"/>
      <c r="J14" s="12"/>
      <c r="K14" s="8"/>
      <c r="L14" s="7"/>
      <c r="M14" s="33"/>
      <c r="N14" s="29"/>
      <c r="O14" s="6"/>
      <c r="P14" s="5"/>
      <c r="Q14" s="20"/>
      <c r="R14" s="20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7" spans="2:14" ht="13.5">
      <c r="B17" s="85" t="s">
        <v>69</v>
      </c>
      <c r="L17" s="86" t="s">
        <v>70</v>
      </c>
      <c r="M17" s="86"/>
      <c r="N17" s="86"/>
    </row>
  </sheetData>
  <sheetProtection/>
  <mergeCells count="6">
    <mergeCell ref="C5:J5"/>
    <mergeCell ref="A2:O2"/>
    <mergeCell ref="A3:O3"/>
    <mergeCell ref="A4:D4"/>
    <mergeCell ref="J4:O4"/>
    <mergeCell ref="A1:O1"/>
  </mergeCells>
  <printOptions/>
  <pageMargins left="0.7874015748031497" right="0.3937007874015748" top="0.3937007874015748" bottom="0.3937007874015748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соренвований&amp;R&amp;"Times New Roman,полужирный"В.В.Баканов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00B0F0"/>
  </sheetPr>
  <dimension ref="A1:AK17"/>
  <sheetViews>
    <sheetView view="pageBreakPreview" zoomScale="145" zoomScaleNormal="115" zoomScaleSheetLayoutView="145" zoomScalePageLayoutView="0" workbookViewId="0" topLeftCell="A1">
      <selection activeCell="D11" sqref="D11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2.28125" style="1" customWidth="1"/>
    <col min="5" max="5" width="7.28125" style="1" hidden="1" customWidth="1"/>
    <col min="6" max="7" width="9.8515625" style="1" hidden="1" customWidth="1"/>
    <col min="8" max="8" width="18.00390625" style="1" hidden="1" customWidth="1"/>
    <col min="9" max="9" width="21.28125" style="1" customWidth="1"/>
    <col min="10" max="11" width="0.2890625" style="1" hidden="1" customWidth="1"/>
    <col min="12" max="12" width="7.8515625" style="1" customWidth="1"/>
    <col min="13" max="13" width="7.28125" style="1" hidden="1" customWidth="1"/>
    <col min="14" max="14" width="6.710937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18.75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6.5" customHeight="1">
      <c r="A2" s="103" t="str">
        <f>N_sor1</f>
        <v>"Открытое Первенство Московской области",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8.75" customHeight="1">
      <c r="A3" s="103" t="str">
        <f>N_sor2</f>
        <v>посвященное "Дню народного Единства"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27.75" customHeight="1">
      <c r="A4" s="105" t="s">
        <v>21</v>
      </c>
      <c r="B4" s="105"/>
      <c r="C4" s="105"/>
      <c r="D4" s="105"/>
      <c r="E4" s="14"/>
      <c r="F4" s="14"/>
      <c r="G4" s="14"/>
      <c r="H4" s="14"/>
      <c r="I4" s="14"/>
      <c r="J4" s="106" t="str">
        <f>D_d2</f>
        <v>09 ноября 2014 г.</v>
      </c>
      <c r="K4" s="107"/>
      <c r="L4" s="107"/>
      <c r="M4" s="107"/>
      <c r="N4" s="107"/>
      <c r="O4" s="107"/>
    </row>
    <row r="5" spans="2:31" ht="25.5" customHeight="1">
      <c r="B5" s="16"/>
      <c r="C5" s="97" t="str">
        <f>N_dev</f>
        <v>Юниорки и Женщины</v>
      </c>
      <c r="D5" s="97"/>
      <c r="E5" s="97"/>
      <c r="F5" s="97"/>
      <c r="G5" s="97"/>
      <c r="H5" s="97"/>
      <c r="I5" s="97"/>
      <c r="J5" s="97"/>
      <c r="K5" s="16"/>
      <c r="L5" s="19" t="str">
        <f>const!C11</f>
        <v>1000 метров</v>
      </c>
      <c r="M5" s="16"/>
      <c r="N5" s="16"/>
      <c r="O5" s="16"/>
      <c r="P5" s="5"/>
      <c r="Q5" s="1">
        <v>41.5</v>
      </c>
      <c r="R5" s="1">
        <v>38.7</v>
      </c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1.2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/>
      <c r="F6" s="2" t="s">
        <v>1</v>
      </c>
      <c r="G6" s="2"/>
      <c r="H6" s="2" t="s">
        <v>12</v>
      </c>
      <c r="I6" s="2" t="s">
        <v>48</v>
      </c>
      <c r="J6" s="2" t="s">
        <v>7</v>
      </c>
      <c r="K6" s="2"/>
      <c r="L6" s="11" t="s">
        <v>3</v>
      </c>
      <c r="M6" s="11" t="s">
        <v>8</v>
      </c>
      <c r="N6" s="11" t="s">
        <v>11</v>
      </c>
      <c r="O6" s="2" t="s">
        <v>5</v>
      </c>
      <c r="P6" s="5"/>
      <c r="Q6" s="20"/>
      <c r="R6" s="20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5.75" customHeight="1" thickTop="1">
      <c r="A7" s="6">
        <v>1</v>
      </c>
      <c r="B7" s="7">
        <v>94</v>
      </c>
      <c r="C7" s="7" t="s">
        <v>34</v>
      </c>
      <c r="D7" s="15" t="s">
        <v>74</v>
      </c>
      <c r="E7" s="24" t="s">
        <v>24</v>
      </c>
      <c r="F7" s="24"/>
      <c r="G7" s="7"/>
      <c r="H7" s="12"/>
      <c r="I7" s="12" t="s">
        <v>36</v>
      </c>
      <c r="J7" s="12"/>
      <c r="K7" s="9"/>
      <c r="L7" s="60">
        <f>(P7*60+Q7)/86400</f>
        <v>0.0009111111111111111</v>
      </c>
      <c r="M7" s="52">
        <f>ROUNDDOWN(L7*86400/2,3)</f>
        <v>39.36</v>
      </c>
      <c r="N7" s="62">
        <f>(L7-L$7)*86400</f>
        <v>0</v>
      </c>
      <c r="O7" s="6" t="s">
        <v>39</v>
      </c>
      <c r="P7" s="5">
        <v>1</v>
      </c>
      <c r="Q7" s="20">
        <v>18.72</v>
      </c>
      <c r="R7" s="20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.75" customHeight="1">
      <c r="A8" s="6">
        <v>2</v>
      </c>
      <c r="B8" s="7">
        <v>93</v>
      </c>
      <c r="C8" s="7" t="s">
        <v>35</v>
      </c>
      <c r="D8" s="15" t="s">
        <v>60</v>
      </c>
      <c r="E8" s="24" t="s">
        <v>24</v>
      </c>
      <c r="F8" s="24"/>
      <c r="G8" s="7"/>
      <c r="H8" s="12"/>
      <c r="I8" s="12" t="s">
        <v>36</v>
      </c>
      <c r="J8" s="12"/>
      <c r="K8" s="8"/>
      <c r="L8" s="67">
        <f>(P8*60+Q8)/86400</f>
        <v>0.0010355324074074073</v>
      </c>
      <c r="M8" s="33">
        <f>ROUNDDOWN(L8*86400/2,3)</f>
        <v>44.735</v>
      </c>
      <c r="N8" s="29">
        <f>(L8-L$7)*86400</f>
        <v>10.749999999999991</v>
      </c>
      <c r="O8" s="6" t="str">
        <f>IF(L8&lt;=89.4/86400,"КМС",IF(L8&lt;=95.8/86400,"I разр.",IF(L8&lt;=102/86400,"II разр.",IF(L8&lt;=110/86400,"III разр.",IF(L8&lt;=119.6/86400,"I юн.",IF(L8&lt;=132.4/86400,"II юн.",IF(L8&lt;=148.4/86400,"III юн.","")))))))</f>
        <v>I разр.</v>
      </c>
      <c r="P8" s="5">
        <v>1</v>
      </c>
      <c r="Q8" s="20">
        <v>29.47</v>
      </c>
      <c r="R8" s="20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6.75" customHeight="1" thickBot="1">
      <c r="A9" s="34"/>
      <c r="B9" s="35"/>
      <c r="C9" s="35"/>
      <c r="D9" s="40"/>
      <c r="E9" s="63"/>
      <c r="F9" s="35"/>
      <c r="G9" s="35"/>
      <c r="H9" s="41"/>
      <c r="I9" s="35"/>
      <c r="J9" s="39"/>
      <c r="K9" s="64"/>
      <c r="L9" s="70"/>
      <c r="M9" s="42"/>
      <c r="N9" s="57"/>
      <c r="O9" s="34"/>
      <c r="P9" s="5"/>
      <c r="Q9" s="20"/>
      <c r="R9" s="20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2:14" ht="13.5" thickTop="1">
      <c r="L10" s="47"/>
      <c r="M10" s="48"/>
      <c r="N10" s="49"/>
    </row>
    <row r="11" spans="4:15" ht="15" customHeight="1">
      <c r="D11" s="76"/>
      <c r="E11" s="76"/>
      <c r="F11" s="76"/>
      <c r="G11" s="77"/>
      <c r="H11" s="77"/>
      <c r="L11" s="75" t="s">
        <v>99</v>
      </c>
      <c r="O11" s="79"/>
    </row>
    <row r="12" spans="4:15" ht="15" customHeight="1">
      <c r="D12" s="80"/>
      <c r="E12" s="81"/>
      <c r="F12" s="82"/>
      <c r="G12" s="77"/>
      <c r="H12" s="77"/>
      <c r="I12" s="13"/>
      <c r="L12" s="75" t="s">
        <v>100</v>
      </c>
      <c r="O12" s="79"/>
    </row>
    <row r="13" spans="1:37" ht="16.5" customHeight="1">
      <c r="A13" s="6"/>
      <c r="C13" s="7"/>
      <c r="D13" s="17"/>
      <c r="E13" s="27"/>
      <c r="F13" s="18"/>
      <c r="G13" s="18"/>
      <c r="H13" s="13"/>
      <c r="I13" s="12"/>
      <c r="J13" s="12"/>
      <c r="K13" s="8"/>
      <c r="L13" s="7"/>
      <c r="M13" s="33"/>
      <c r="N13" s="29"/>
      <c r="O13" s="6"/>
      <c r="P13" s="5"/>
      <c r="Q13" s="20"/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7" spans="2:14" ht="13.5">
      <c r="B17" s="85" t="s">
        <v>69</v>
      </c>
      <c r="L17" s="86" t="s">
        <v>70</v>
      </c>
      <c r="M17" s="86"/>
      <c r="N17" s="86"/>
    </row>
  </sheetData>
  <sheetProtection/>
  <mergeCells count="6">
    <mergeCell ref="C5:J5"/>
    <mergeCell ref="A2:O2"/>
    <mergeCell ref="A3:O3"/>
    <mergeCell ref="A4:D4"/>
    <mergeCell ref="J4:O4"/>
    <mergeCell ref="A1:O1"/>
  </mergeCells>
  <printOptions/>
  <pageMargins left="0.7874015748031497" right="0.3937007874015748" top="0.3937007874015748" bottom="0.3937007874015748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tabColor rgb="FF00B0F0"/>
  </sheetPr>
  <dimension ref="A1:AK20"/>
  <sheetViews>
    <sheetView tabSelected="1" view="pageBreakPreview" zoomScale="130" zoomScaleNormal="130" zoomScaleSheetLayoutView="130" zoomScalePageLayoutView="0" workbookViewId="0" topLeftCell="A1">
      <selection activeCell="D14" sqref="D14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5.421875" style="1" customWidth="1"/>
    <col min="5" max="5" width="7.00390625" style="1" customWidth="1"/>
    <col min="6" max="6" width="9.8515625" style="1" hidden="1" customWidth="1"/>
    <col min="7" max="7" width="24.57421875" style="1" hidden="1" customWidth="1"/>
    <col min="8" max="8" width="13.8515625" style="1" hidden="1" customWidth="1"/>
    <col min="9" max="9" width="23.28125" style="1" customWidth="1"/>
    <col min="10" max="10" width="15.8515625" style="1" hidden="1" customWidth="1"/>
    <col min="11" max="11" width="0.71875" style="1" hidden="1" customWidth="1"/>
    <col min="12" max="12" width="8.421875" style="1" customWidth="1"/>
    <col min="13" max="13" width="0.5625" style="1" hidden="1" customWidth="1"/>
    <col min="14" max="14" width="6.421875" style="1" customWidth="1"/>
    <col min="15" max="15" width="7.8515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18.75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4" customHeight="1">
      <c r="A2" s="103" t="str">
        <f>N_sor1</f>
        <v>"Открытое Первенство Московской области",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24" customHeight="1">
      <c r="A3" s="103" t="str">
        <f>N_sor2</f>
        <v>посвященное "Дню народного Единства"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26.25" customHeight="1">
      <c r="A4" s="105" t="s">
        <v>21</v>
      </c>
      <c r="B4" s="105"/>
      <c r="C4" s="105"/>
      <c r="D4" s="105"/>
      <c r="E4" s="14"/>
      <c r="F4" s="14"/>
      <c r="G4" s="14"/>
      <c r="H4" s="14"/>
      <c r="I4" s="14"/>
      <c r="J4" s="106" t="str">
        <f>D_d2</f>
        <v>09 ноября 2014 г.</v>
      </c>
      <c r="K4" s="107"/>
      <c r="L4" s="107"/>
      <c r="M4" s="107"/>
      <c r="N4" s="107"/>
      <c r="O4" s="107"/>
    </row>
    <row r="5" spans="2:37" ht="26.25" customHeight="1">
      <c r="B5" s="16"/>
      <c r="C5" s="97" t="str">
        <f>N_dev</f>
        <v>Юниорки и Женщины</v>
      </c>
      <c r="D5" s="97"/>
      <c r="E5" s="97"/>
      <c r="F5" s="97"/>
      <c r="G5" s="97"/>
      <c r="H5" s="97"/>
      <c r="I5" s="97"/>
      <c r="J5" s="97"/>
      <c r="K5" s="16"/>
      <c r="L5" s="19" t="str">
        <f>const!C12</f>
        <v>3000 метров</v>
      </c>
      <c r="M5" s="16"/>
      <c r="N5" s="16"/>
      <c r="O5" s="16"/>
      <c r="P5" s="5"/>
      <c r="Q5" s="1" t="s">
        <v>30</v>
      </c>
      <c r="R5" s="1" t="s">
        <v>31</v>
      </c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/>
      <c r="F6" s="2" t="s">
        <v>1</v>
      </c>
      <c r="G6" s="2"/>
      <c r="H6" s="2" t="s">
        <v>12</v>
      </c>
      <c r="I6" s="2" t="s">
        <v>48</v>
      </c>
      <c r="J6" s="2" t="s">
        <v>7</v>
      </c>
      <c r="K6" s="2"/>
      <c r="L6" s="11" t="s">
        <v>3</v>
      </c>
      <c r="M6" s="11"/>
      <c r="N6" s="11" t="s">
        <v>11</v>
      </c>
      <c r="O6" s="2" t="s">
        <v>5</v>
      </c>
      <c r="P6" s="5"/>
      <c r="Q6" s="20"/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 thickTop="1">
      <c r="A7" s="6">
        <v>5</v>
      </c>
      <c r="B7" s="7">
        <v>81</v>
      </c>
      <c r="C7" s="7" t="s">
        <v>34</v>
      </c>
      <c r="D7" s="17" t="s">
        <v>55</v>
      </c>
      <c r="E7" s="27" t="s">
        <v>40</v>
      </c>
      <c r="F7" s="27"/>
      <c r="G7" s="18"/>
      <c r="H7" s="13"/>
      <c r="I7" s="13" t="s">
        <v>36</v>
      </c>
      <c r="J7" s="13"/>
      <c r="K7" s="9"/>
      <c r="L7" s="67">
        <f>(P7*60+Q7)/86400</f>
        <v>0.0031748842592592592</v>
      </c>
      <c r="M7" s="33"/>
      <c r="N7" s="53">
        <f>(L7-L$7)*86400</f>
        <v>0</v>
      </c>
      <c r="O7" s="6" t="str">
        <f>IF(L7&lt;=272.9/86400,"МС",IF(L7&lt;=293.2/86400,"КМС",IF(L7&lt;=314.8/86400,"I разр.",IF(L7&lt;=336.4/86400,"II разр.",IF(L7&lt;=363.4/86400,"III разр.",IF(L7&lt;=395.8/86400,"I юн.",""))))))</f>
        <v>КМС</v>
      </c>
      <c r="P7" s="3">
        <v>4</v>
      </c>
      <c r="Q7" s="20">
        <v>34.31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7</v>
      </c>
      <c r="B8" s="7">
        <v>83</v>
      </c>
      <c r="C8" s="7" t="s">
        <v>35</v>
      </c>
      <c r="D8" s="17" t="s">
        <v>54</v>
      </c>
      <c r="E8" s="27" t="s">
        <v>40</v>
      </c>
      <c r="F8" s="27"/>
      <c r="G8" s="18"/>
      <c r="H8" s="13"/>
      <c r="I8" s="13" t="s">
        <v>36</v>
      </c>
      <c r="J8" s="13"/>
      <c r="K8" s="8"/>
      <c r="L8" s="67">
        <f>(P8*60+Q8)/86400</f>
        <v>0.0031822916666666666</v>
      </c>
      <c r="M8" s="33"/>
      <c r="N8" s="29">
        <f>(L8-L$7)*86400</f>
        <v>0.6399999999999961</v>
      </c>
      <c r="O8" s="6" t="str">
        <f>IF(L8&lt;=272.9/86400,"МС",IF(L8&lt;=293.2/86400,"КМС",IF(L8&lt;=314.8/86400,"I разр.",IF(L8&lt;=336.4/86400,"II разр.",IF(L8&lt;=363.4/86400,"III разр.",IF(L8&lt;=395.8/86400,"I юн.",""))))))</f>
        <v>КМС</v>
      </c>
      <c r="P8" s="3">
        <v>4</v>
      </c>
      <c r="Q8" s="20">
        <v>34.95</v>
      </c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8</v>
      </c>
      <c r="B9" s="7">
        <v>93</v>
      </c>
      <c r="C9" s="7" t="s">
        <v>34</v>
      </c>
      <c r="D9" s="17" t="s">
        <v>60</v>
      </c>
      <c r="E9" s="27" t="s">
        <v>24</v>
      </c>
      <c r="F9" s="27"/>
      <c r="G9" s="18"/>
      <c r="H9" s="13"/>
      <c r="I9" s="13" t="s">
        <v>36</v>
      </c>
      <c r="J9" s="13"/>
      <c r="K9" s="9"/>
      <c r="L9" s="67">
        <f>(P9*60+Q9)/86400</f>
        <v>0.0032981481481481477</v>
      </c>
      <c r="M9" s="33"/>
      <c r="N9" s="29">
        <f>(L9-L$7)*86400</f>
        <v>10.649999999999963</v>
      </c>
      <c r="O9" s="6" t="str">
        <f>IF(L9&lt;=272.9/86400,"МС",IF(L9&lt;=293.2/86400,"КМС",IF(L9&lt;=314.8/86400,"I разр.",IF(L9&lt;=336.4/86400,"II разр.",IF(L9&lt;=363.4/86400,"III разр.",IF(L9&lt;=395.8/86400,"I юн.",""))))))</f>
        <v>КМС</v>
      </c>
      <c r="P9" s="3">
        <v>4</v>
      </c>
      <c r="Q9" s="20">
        <v>44.96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6" customHeight="1" thickBot="1">
      <c r="A10" s="34"/>
      <c r="B10" s="35"/>
      <c r="C10" s="35"/>
      <c r="D10" s="40"/>
      <c r="E10" s="63"/>
      <c r="F10" s="35"/>
      <c r="G10" s="35"/>
      <c r="H10" s="41"/>
      <c r="I10" s="35"/>
      <c r="J10" s="41"/>
      <c r="K10" s="69"/>
      <c r="L10" s="65"/>
      <c r="M10" s="66"/>
      <c r="N10" s="57"/>
      <c r="O10" s="34"/>
      <c r="P10" s="5"/>
      <c r="Q10" s="20"/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 thickTop="1">
      <c r="A11" s="6"/>
      <c r="B11" s="7"/>
      <c r="C11" s="7"/>
      <c r="D11" s="17"/>
      <c r="E11" s="27"/>
      <c r="F11" s="18"/>
      <c r="G11" s="18"/>
      <c r="H11" s="13"/>
      <c r="I11" s="12"/>
      <c r="J11" s="12"/>
      <c r="K11" s="8"/>
      <c r="L11" s="22"/>
      <c r="M11" s="33"/>
      <c r="N11" s="29"/>
      <c r="O11" s="6"/>
      <c r="P11" s="5"/>
      <c r="Q11" s="20"/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4:12" ht="12.75">
      <c r="D12" s="76"/>
      <c r="E12" s="76"/>
      <c r="F12" s="76"/>
      <c r="G12" s="77"/>
      <c r="H12" s="77"/>
      <c r="L12" s="75" t="s">
        <v>102</v>
      </c>
    </row>
    <row r="13" spans="4:12" ht="12.75">
      <c r="D13" s="80"/>
      <c r="E13" s="81"/>
      <c r="F13" s="82"/>
      <c r="G13" s="77"/>
      <c r="H13" s="77"/>
      <c r="I13" s="13"/>
      <c r="L13" s="75" t="s">
        <v>103</v>
      </c>
    </row>
    <row r="14" spans="3:14" ht="12.75">
      <c r="C14" s="7"/>
      <c r="D14" s="17"/>
      <c r="E14" s="27"/>
      <c r="F14" s="18"/>
      <c r="G14" s="18"/>
      <c r="H14" s="13"/>
      <c r="I14" s="12"/>
      <c r="J14" s="12"/>
      <c r="K14" s="8"/>
      <c r="L14" s="7"/>
      <c r="M14" s="33"/>
      <c r="N14" s="29"/>
    </row>
    <row r="20" spans="2:14" ht="13.5">
      <c r="B20" s="85" t="s">
        <v>69</v>
      </c>
      <c r="L20" s="86" t="s">
        <v>70</v>
      </c>
      <c r="M20" s="86"/>
      <c r="N20" s="86"/>
    </row>
  </sheetData>
  <sheetProtection/>
  <mergeCells count="6">
    <mergeCell ref="C5:J5"/>
    <mergeCell ref="A2:O2"/>
    <mergeCell ref="A3:O3"/>
    <mergeCell ref="A4:D4"/>
    <mergeCell ref="J4:O4"/>
    <mergeCell ref="A1:O1"/>
  </mergeCells>
  <printOptions/>
  <pageMargins left="0.3937007874015748" right="0.1968503937007874" top="0.1968503937007874" bottom="0.3937007874015748" header="0.5118110236220472" footer="0.1968503937007874"/>
  <pageSetup horizontalDpi="600" verticalDpi="600" orientation="portrait" paperSize="9" scale="105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13</v>
      </c>
      <c r="B1" t="s">
        <v>14</v>
      </c>
      <c r="C1" s="43" t="s">
        <v>63</v>
      </c>
    </row>
    <row r="2" spans="2:3" ht="12.75">
      <c r="B2" t="s">
        <v>15</v>
      </c>
      <c r="C2" s="43" t="s">
        <v>64</v>
      </c>
    </row>
    <row r="3" spans="1:3" ht="12.75">
      <c r="A3" t="s">
        <v>16</v>
      </c>
      <c r="B3" t="s">
        <v>17</v>
      </c>
      <c r="C3" s="43" t="s">
        <v>65</v>
      </c>
    </row>
    <row r="4" spans="2:3" ht="12.75">
      <c r="B4" t="s">
        <v>18</v>
      </c>
      <c r="C4" s="43" t="s">
        <v>66</v>
      </c>
    </row>
    <row r="5" spans="2:3" ht="12.75">
      <c r="B5" t="s">
        <v>19</v>
      </c>
      <c r="C5" s="43" t="s">
        <v>67</v>
      </c>
    </row>
    <row r="6" spans="2:3" ht="12.75">
      <c r="B6" t="s">
        <v>20</v>
      </c>
      <c r="C6" s="43"/>
    </row>
    <row r="7" spans="1:3" ht="12.75">
      <c r="A7" s="43" t="s">
        <v>22</v>
      </c>
      <c r="B7" s="43" t="s">
        <v>23</v>
      </c>
      <c r="C7" s="43" t="s">
        <v>44</v>
      </c>
    </row>
    <row r="8" spans="2:3" ht="12.75">
      <c r="B8" s="43" t="s">
        <v>24</v>
      </c>
      <c r="C8" s="43" t="s">
        <v>43</v>
      </c>
    </row>
    <row r="9" spans="1:3" ht="12.75">
      <c r="A9" s="43" t="s">
        <v>25</v>
      </c>
      <c r="B9" s="45" t="s">
        <v>26</v>
      </c>
      <c r="C9" s="43" t="s">
        <v>10</v>
      </c>
    </row>
    <row r="10" spans="2:3" ht="12.75">
      <c r="B10" s="45" t="s">
        <v>27</v>
      </c>
      <c r="C10" s="43" t="s">
        <v>37</v>
      </c>
    </row>
    <row r="11" spans="2:3" ht="12.75">
      <c r="B11" s="45" t="s">
        <v>28</v>
      </c>
      <c r="C11" s="43" t="s">
        <v>45</v>
      </c>
    </row>
    <row r="12" spans="2:3" ht="12.75">
      <c r="B12" s="45" t="s">
        <v>29</v>
      </c>
      <c r="C12" s="43" t="s">
        <v>42</v>
      </c>
    </row>
    <row r="13" spans="2:3" ht="12.75">
      <c r="B13" s="45" t="s">
        <v>26</v>
      </c>
      <c r="C13" s="43" t="s">
        <v>9</v>
      </c>
    </row>
    <row r="14" spans="2:3" ht="12.75">
      <c r="B14" s="45" t="s">
        <v>27</v>
      </c>
      <c r="C14" s="43" t="s">
        <v>38</v>
      </c>
    </row>
    <row r="15" spans="2:3" ht="12.75">
      <c r="B15" s="45" t="s">
        <v>28</v>
      </c>
      <c r="C15" s="43" t="s">
        <v>46</v>
      </c>
    </row>
    <row r="16" spans="2:3" ht="12.75">
      <c r="B16" s="45" t="s">
        <v>29</v>
      </c>
      <c r="C16" s="4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2014-11-08T14:24:04Z</cp:lastPrinted>
  <dcterms:created xsi:type="dcterms:W3CDTF">1996-10-08T23:32:33Z</dcterms:created>
  <dcterms:modified xsi:type="dcterms:W3CDTF">2014-11-10T10:03:49Z</dcterms:modified>
  <cp:category/>
  <cp:version/>
  <cp:contentType/>
  <cp:contentStatus/>
</cp:coreProperties>
</file>