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1" sheetId="7" r:id="rId7"/>
    <sheet name="1000_22" sheetId="8" r:id="rId8"/>
    <sheet name="const" sheetId="9" r:id="rId9"/>
    <sheet name="Лист1" sheetId="10" r:id="rId10"/>
  </sheets>
  <externalReferences>
    <externalReference r:id="rId13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'1000_22'!#REF!</definedName>
    <definedName name="Men1000_1" localSheetId="6">'1000_21'!#REF!</definedName>
    <definedName name="Men1000_1">'1000_01'!$B$6:$B$31</definedName>
    <definedName name="Men1000_2">#REF!</definedName>
    <definedName name="Men500_1" localSheetId="4">'500_21'!#REF!</definedName>
    <definedName name="Men500_1">'500_01'!$B$7:$B$55</definedName>
    <definedName name="Men500_2">'500_21'!$B$7:$B$25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'1000_22'!#REF!</definedName>
    <definedName name="Women1000_1">'1000_02'!$B$7:$B$25</definedName>
    <definedName name="Women1000_2">#REF!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'500_02'!$B$6:$B$42</definedName>
    <definedName name="Women500_2">'500_22'!$B$6:$B$20</definedName>
    <definedName name="_xlnm.Print_Titles" localSheetId="2">'1000_01'!$1:$3</definedName>
    <definedName name="_xlnm.Print_Titles" localSheetId="3">'1000_02'!$1:$3</definedName>
    <definedName name="_xlnm.Print_Titles" localSheetId="6">'1000_21'!$1:$3</definedName>
    <definedName name="_xlnm.Print_Titles" localSheetId="7">'1000_22'!$1:$3</definedName>
    <definedName name="_xlnm.Print_Titles" localSheetId="0">'500_01'!$1:$3</definedName>
    <definedName name="_xlnm.Print_Titles" localSheetId="1">'500_02'!$1:$3</definedName>
    <definedName name="_xlnm.Print_Titles" localSheetId="4">'500_21'!$1:$3</definedName>
    <definedName name="_xlnm.Print_Titles" localSheetId="5">'500_22'!$1:$3</definedName>
    <definedName name="_xlnm.Print_Area" localSheetId="2">'1000_01'!$A$1:$P$36</definedName>
    <definedName name="_xlnm.Print_Area" localSheetId="3">'1000_02'!$A$1:$P$33</definedName>
    <definedName name="_xlnm.Print_Area" localSheetId="6">'1000_21'!$A$1:$O$53</definedName>
    <definedName name="_xlnm.Print_Area" localSheetId="7">'1000_22'!$A$1:$P$23</definedName>
    <definedName name="_xlnm.Print_Area" localSheetId="0">'500_01'!$A$1:$P$60</definedName>
    <definedName name="_xlnm.Print_Area" localSheetId="1">'500_02'!$A$1:$P$48</definedName>
    <definedName name="_xlnm.Print_Area" localSheetId="4">'500_21'!$A$1:$P$31</definedName>
    <definedName name="_xlnm.Print_Area" localSheetId="5">'500_22'!$A$1:$P$51</definedName>
  </definedNames>
  <calcPr fullCalcOnLoad="1"/>
</workbook>
</file>

<file path=xl/sharedStrings.xml><?xml version="1.0" encoding="utf-8"?>
<sst xmlns="http://schemas.openxmlformats.org/spreadsheetml/2006/main" count="1367" uniqueCount="186">
  <si>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</si>
  <si>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</si>
  <si>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</si>
  <si>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</si>
  <si>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</si>
  <si>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</si>
  <si>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</si>
  <si>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</si>
  <si>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</si>
  <si>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</si>
  <si>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</si>
  <si>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</si>
  <si>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Город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</si>
  <si>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</si>
  <si>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</si>
  <si>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</si>
  <si>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</si>
  <si>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</si>
  <si>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</si>
  <si>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</si>
  <si>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</si>
  <si>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</si>
  <si>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</si>
  <si>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</si>
  <si>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</si>
  <si>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</si>
  <si>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</si>
  <si>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</si>
  <si>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</si>
  <si>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</si>
  <si>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</si>
  <si>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</si>
  <si>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</si>
  <si>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</si>
  <si>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</si>
  <si>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</si>
  <si>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командная гонка</t>
  </si>
  <si>
    <t>1000 м</t>
  </si>
  <si>
    <t>1000 метров</t>
  </si>
  <si>
    <t>3000 метров</t>
  </si>
  <si>
    <t>Возр.группа</t>
  </si>
  <si>
    <t>Регион</t>
  </si>
  <si>
    <t>t льда: -6,3</t>
  </si>
  <si>
    <t>i</t>
  </si>
  <si>
    <t>Седов Лев</t>
  </si>
  <si>
    <t>ср</t>
  </si>
  <si>
    <t>Московская область</t>
  </si>
  <si>
    <t>o</t>
  </si>
  <si>
    <t>Филиппов Никита</t>
  </si>
  <si>
    <t>Шилкин Владислав</t>
  </si>
  <si>
    <t>Мухамедов Амаль</t>
  </si>
  <si>
    <t>Шотин Никита</t>
  </si>
  <si>
    <t>Резников Петр</t>
  </si>
  <si>
    <t>Алдошкин Даниил</t>
  </si>
  <si>
    <t>Монахов Артем</t>
  </si>
  <si>
    <t>Водиченков Антон</t>
  </si>
  <si>
    <t>Филяков Андрей</t>
  </si>
  <si>
    <t>Мирошников Кирилл</t>
  </si>
  <si>
    <t>Гаврилин Виктор</t>
  </si>
  <si>
    <t>Голубчиков Даниил</t>
  </si>
  <si>
    <t>Коркина Анастасия</t>
  </si>
  <si>
    <t>Кузьмина Ирина</t>
  </si>
  <si>
    <t>Гараева Анастасия</t>
  </si>
  <si>
    <t>Алтынбаева Полина</t>
  </si>
  <si>
    <t>Шабанова Виктория</t>
  </si>
  <si>
    <t>t льда: -6,2</t>
  </si>
  <si>
    <t>t воздуха: +14,3</t>
  </si>
  <si>
    <t>влажность: 27 %</t>
  </si>
  <si>
    <t>DNS</t>
  </si>
  <si>
    <t>Соревнования по конькобежному спорту</t>
  </si>
  <si>
    <t>ст</t>
  </si>
  <si>
    <t>Букина Полина</t>
  </si>
  <si>
    <t>МС</t>
  </si>
  <si>
    <t>Волкова Евгения</t>
  </si>
  <si>
    <t>Филимонова Людмила</t>
  </si>
  <si>
    <t>Грибов Александр</t>
  </si>
  <si>
    <t>Таболов Вячеслав</t>
  </si>
  <si>
    <t>Подольский Александр</t>
  </si>
  <si>
    <t>Пучков Леонид</t>
  </si>
  <si>
    <t>Садовой Артем</t>
  </si>
  <si>
    <t>Саратовская область</t>
  </si>
  <si>
    <t>Яблонский Егор</t>
  </si>
  <si>
    <t>Губанов Иван</t>
  </si>
  <si>
    <t>Иванов Илья</t>
  </si>
  <si>
    <t>Простев Егор</t>
  </si>
  <si>
    <t>Курбатов Никита</t>
  </si>
  <si>
    <t>Есенин Даниил</t>
  </si>
  <si>
    <t>Шершаков Дмитрий</t>
  </si>
  <si>
    <t>Филимонов Дмитрий</t>
  </si>
  <si>
    <t>Кондриков Никита</t>
  </si>
  <si>
    <t>I разр.</t>
  </si>
  <si>
    <t>КМС</t>
  </si>
  <si>
    <t>t воздуха: +14,4</t>
  </si>
  <si>
    <t>влажность: 31 %</t>
  </si>
  <si>
    <t>Кузнецова Ирина</t>
  </si>
  <si>
    <t>Замковая Варвара</t>
  </si>
  <si>
    <t>Бекжонова Милена</t>
  </si>
  <si>
    <t>"VII Зимняя Спартакиада учащихся Московской области 2015 года"</t>
  </si>
  <si>
    <t>05 - 06 января 2015 г.</t>
  </si>
  <si>
    <t>05 января 2015 г.</t>
  </si>
  <si>
    <t>06 января 2015 г.</t>
  </si>
  <si>
    <t>Юноши</t>
  </si>
  <si>
    <t>Девушки</t>
  </si>
  <si>
    <t>Таунгавер Марина</t>
  </si>
  <si>
    <t>мл</t>
  </si>
  <si>
    <t>г.о Коломна</t>
  </si>
  <si>
    <t>Плачинда Христина</t>
  </si>
  <si>
    <t>Шацких Анастасия</t>
  </si>
  <si>
    <t>Мишина Марина</t>
  </si>
  <si>
    <t>Гец Виктория</t>
  </si>
  <si>
    <t>Царькова Ульяна</t>
  </si>
  <si>
    <t>Таунгавер Ирина</t>
  </si>
  <si>
    <t>Автономова Марина</t>
  </si>
  <si>
    <t>Чуботару Александра</t>
  </si>
  <si>
    <t>Коломенский муниц-ный р-н</t>
  </si>
  <si>
    <t>г.о. Коломна - 1</t>
  </si>
  <si>
    <t>Савина Алина</t>
  </si>
  <si>
    <t>Воскресенский муниц-ный р-н</t>
  </si>
  <si>
    <t>г.о.Бронницы</t>
  </si>
  <si>
    <t>Рогаткина Владлена</t>
  </si>
  <si>
    <t>Ахметова Карина</t>
  </si>
  <si>
    <t>Стрельникова Дарья</t>
  </si>
  <si>
    <t>Кулешова Кристина</t>
  </si>
  <si>
    <t>жен в/к</t>
  </si>
  <si>
    <t>Каранникова Татьяна</t>
  </si>
  <si>
    <t>Краснодарский край</t>
  </si>
  <si>
    <t>Казелина Елизавета</t>
  </si>
  <si>
    <t>Трофимова Кристина</t>
  </si>
  <si>
    <t>Опытова Анна</t>
  </si>
  <si>
    <t>Тетерина Надежда</t>
  </si>
  <si>
    <t>Иркутская область</t>
  </si>
  <si>
    <t>Журавлева Анна</t>
  </si>
  <si>
    <t>Гришина Ксения</t>
  </si>
  <si>
    <t>Голубцова Кристина</t>
  </si>
  <si>
    <t>в/к</t>
  </si>
  <si>
    <t>Государев Матвей</t>
  </si>
  <si>
    <t>Шарапов Максим</t>
  </si>
  <si>
    <t>Токарев Игорь</t>
  </si>
  <si>
    <t>Федченко Феадор</t>
  </si>
  <si>
    <t>Петров Александр</t>
  </si>
  <si>
    <t>Росляков Кирилл</t>
  </si>
  <si>
    <t>Кочетков Владислав</t>
  </si>
  <si>
    <t>Гордеев Владимир</t>
  </si>
  <si>
    <t>Егоров Егор</t>
  </si>
  <si>
    <t>Демидов Аркадий</t>
  </si>
  <si>
    <t>Казелин Михаил</t>
  </si>
  <si>
    <t>Калинин Константин</t>
  </si>
  <si>
    <t>Рафиков Руслан</t>
  </si>
  <si>
    <t>Исаев Игорь</t>
  </si>
  <si>
    <t>Борисенко Антон</t>
  </si>
  <si>
    <t>Горячев Антон</t>
  </si>
  <si>
    <t>Надежин Максим</t>
  </si>
  <si>
    <t>Колесников Алексей</t>
  </si>
  <si>
    <t>Орлов Борис</t>
  </si>
  <si>
    <t>Дрори Итай</t>
  </si>
  <si>
    <t>Орлов Сергей</t>
  </si>
  <si>
    <t>Сарайкина Ксения</t>
  </si>
  <si>
    <t>Рощина Екатерина</t>
  </si>
  <si>
    <t>Ахметова Кристина</t>
  </si>
  <si>
    <t>Начало: 14:00</t>
  </si>
  <si>
    <t>Бобкова Анна</t>
  </si>
  <si>
    <t>DNF</t>
  </si>
  <si>
    <t>Начало: 14:40</t>
  </si>
  <si>
    <t>Возр. группа</t>
  </si>
  <si>
    <t>Окончание: 14:25</t>
  </si>
  <si>
    <t>юн</t>
  </si>
  <si>
    <t xml:space="preserve">юн </t>
  </si>
  <si>
    <t>Окончание: 15:10</t>
  </si>
  <si>
    <t xml:space="preserve">ст </t>
  </si>
  <si>
    <t>Начало: 15:35</t>
  </si>
  <si>
    <t>Окончание: 15:50</t>
  </si>
  <si>
    <t>Начало: 15:50</t>
  </si>
  <si>
    <t>Окончание: 16:15</t>
  </si>
  <si>
    <t>Лой Мария</t>
  </si>
  <si>
    <t>Сальникова Марина</t>
  </si>
  <si>
    <t>Москва</t>
  </si>
  <si>
    <t>Начало: 13:00</t>
  </si>
  <si>
    <t>Окончание: 13:15</t>
  </si>
  <si>
    <t>Начало: 13:15</t>
  </si>
  <si>
    <t>Окончание: 13:35</t>
  </si>
  <si>
    <t>II разр.</t>
  </si>
  <si>
    <t>III разр.</t>
  </si>
  <si>
    <t>Киселев Денис</t>
  </si>
  <si>
    <t>Окончание: 14:20</t>
  </si>
  <si>
    <t>Начало: 14:20</t>
  </si>
  <si>
    <t>Окончание: 14:40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</si>
</sst>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justify"/>
      <protection/>
    </xf>
    <xf numFmtId="180" fontId="1" fillId="0" borderId="0" xfId="53" applyNumberFormat="1" applyFont="1" applyBorder="1" applyAlignment="1">
      <alignment vertical="justify"/>
      <protection/>
    </xf>
    <xf numFmtId="183" fontId="1" fillId="0" borderId="0" xfId="53" applyNumberFormat="1" applyFont="1" applyBorder="1" applyAlignment="1">
      <alignment horizontal="left" vertical="justify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0" xfId="53" applyFont="1" applyBorder="1" applyAlignment="1">
      <alignment vertical="justify"/>
      <protection/>
    </xf>
    <xf numFmtId="0" fontId="1" fillId="0" borderId="11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left" vertical="justify"/>
      <protection/>
    </xf>
    <xf numFmtId="14" fontId="1" fillId="0" borderId="11" xfId="53" applyNumberFormat="1" applyFont="1" applyFill="1" applyBorder="1" applyAlignment="1">
      <alignment horizontal="center" vertical="justify"/>
      <protection/>
    </xf>
    <xf numFmtId="0" fontId="1" fillId="0" borderId="11" xfId="53" applyFont="1" applyFill="1" applyBorder="1" applyAlignment="1">
      <alignment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14" fontId="1" fillId="0" borderId="10" xfId="53" applyNumberFormat="1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Border="1" applyAlignment="1">
      <alignment vertical="justify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1" fillId="0" borderId="11" xfId="53" applyFont="1" applyBorder="1" applyAlignment="1">
      <alignment vertical="justify"/>
      <protection/>
    </xf>
    <xf numFmtId="0" fontId="5" fillId="0" borderId="0" xfId="0" applyFont="1" applyAlignment="1">
      <alignment horizont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1" fillId="0" borderId="0" xfId="0" applyFont="1" applyAlignment="1">
      <alignment/>
    </xf>
    <xf numFmtId="0" fontId="51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1" fillId="0" borderId="0" xfId="0" applyFont="1" applyFill="1" applyBorder="1" applyAlignment="1">
      <alignment horizontal="center" vertical="justify"/>
    </xf>
    <xf numFmtId="0" fontId="51" fillId="0" borderId="0" xfId="0" applyFont="1" applyFill="1" applyBorder="1" applyAlignment="1">
      <alignment horizontal="left" vertical="justify" wrapText="1"/>
    </xf>
    <xf numFmtId="14" fontId="51" fillId="0" borderId="0" xfId="0" applyNumberFormat="1" applyFont="1" applyFill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Fill="1" applyBorder="1" applyAlignment="1">
      <alignment horizontal="center" vertical="justify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/>
    </xf>
    <xf numFmtId="0" fontId="13" fillId="0" borderId="10" xfId="0" applyFont="1" applyBorder="1" applyAlignment="1">
      <alignment horizontal="left" vertical="justify" wrapText="1"/>
    </xf>
    <xf numFmtId="183" fontId="12" fillId="0" borderId="10" xfId="0" applyNumberFormat="1" applyFont="1" applyBorder="1" applyAlignment="1">
      <alignment horizontal="left" vertical="justify" wrapText="1"/>
    </xf>
    <xf numFmtId="202" fontId="12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 vertical="justify"/>
    </xf>
    <xf numFmtId="0" fontId="52" fillId="0" borderId="0" xfId="0" applyFont="1" applyFill="1" applyBorder="1" applyAlignment="1">
      <alignment horizontal="left" vertical="justify" wrapText="1"/>
    </xf>
    <xf numFmtId="14" fontId="52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left" vertical="justify"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left" vertical="justify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0" fontId="1" fillId="0" borderId="11" xfId="0" applyNumberFormat="1" applyFont="1" applyFill="1" applyBorder="1" applyAlignment="1">
      <alignment vertical="justify"/>
    </xf>
    <xf numFmtId="0" fontId="3" fillId="0" borderId="0" xfId="0" applyNumberFormat="1" applyFont="1" applyBorder="1" applyAlignment="1">
      <alignment horizontal="center" vertical="justify" wrapText="1"/>
    </xf>
    <xf numFmtId="0" fontId="3" fillId="0" borderId="10" xfId="0" applyNumberFormat="1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14" fontId="1" fillId="0" borderId="10" xfId="53" applyNumberFormat="1" applyFont="1" applyFill="1" applyBorder="1" applyAlignment="1">
      <alignment horizontal="center" vertical="justify" wrapText="1"/>
      <protection/>
    </xf>
    <xf numFmtId="0" fontId="2" fillId="0" borderId="10" xfId="53" applyFont="1" applyBorder="1" applyAlignment="1">
      <alignment horizont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53" applyFont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3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9.emf" /><Relationship Id="rId4" Type="http://schemas.openxmlformats.org/officeDocument/2006/relationships/image" Target="../media/image4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32.emf" /><Relationship Id="rId3" Type="http://schemas.openxmlformats.org/officeDocument/2006/relationships/image" Target="../media/image20.emf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1.emf" /><Relationship Id="rId3" Type="http://schemas.openxmlformats.org/officeDocument/2006/relationships/image" Target="../media/image23.emf" /><Relationship Id="rId4" Type="http://schemas.openxmlformats.org/officeDocument/2006/relationships/image" Target="../media/image2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6.emf" /><Relationship Id="rId3" Type="http://schemas.openxmlformats.org/officeDocument/2006/relationships/image" Target="../media/image41.emf" /><Relationship Id="rId4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emf" /><Relationship Id="rId3" Type="http://schemas.openxmlformats.org/officeDocument/2006/relationships/image" Target="../media/image39.emf" /><Relationship Id="rId4" Type="http://schemas.openxmlformats.org/officeDocument/2006/relationships/image" Target="../media/image2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emf" /><Relationship Id="rId3" Type="http://schemas.openxmlformats.org/officeDocument/2006/relationships/image" Target="../media/image11.emf" /><Relationship Id="rId4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29.emf" /><Relationship Id="rId3" Type="http://schemas.openxmlformats.org/officeDocument/2006/relationships/image" Target="../media/image19.emf" /><Relationship Id="rId4" Type="http://schemas.openxmlformats.org/officeDocument/2006/relationships/image" Target="../media/image4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466725</xdr:colOff>
      <xdr:row>0</xdr:row>
      <xdr:rowOff>0</xdr:rowOff>
    </xdr:from>
    <xdr:to>
      <xdr:col>15</xdr:col>
      <xdr:colOff>152400</xdr:colOff>
      <xdr:row>1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0"/>
          <a:ext cx="904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</xdr:row>
      <xdr:rowOff>9525</xdr:rowOff>
    </xdr:from>
    <xdr:to>
      <xdr:col>21</xdr:col>
      <xdr:colOff>361950</xdr:colOff>
      <xdr:row>3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6762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323850</xdr:colOff>
      <xdr:row>3</xdr:row>
      <xdr:rowOff>85725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676275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314325</xdr:colOff>
      <xdr:row>3</xdr:row>
      <xdr:rowOff>104775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9850" y="676275"/>
          <a:ext cx="923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0</xdr:row>
      <xdr:rowOff>28575</xdr:rowOff>
    </xdr:from>
    <xdr:to>
      <xdr:col>15</xdr:col>
      <xdr:colOff>323850</xdr:colOff>
      <xdr:row>1</xdr:row>
      <xdr:rowOff>142875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8575"/>
          <a:ext cx="1057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2</xdr:row>
      <xdr:rowOff>0</xdr:rowOff>
    </xdr:from>
    <xdr:to>
      <xdr:col>21</xdr:col>
      <xdr:colOff>295275</xdr:colOff>
      <xdr:row>2</xdr:row>
      <xdr:rowOff>352425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7810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323850</xdr:colOff>
      <xdr:row>2</xdr:row>
      <xdr:rowOff>361950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78105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9525</xdr:rowOff>
    </xdr:from>
    <xdr:to>
      <xdr:col>20</xdr:col>
      <xdr:colOff>314325</xdr:colOff>
      <xdr:row>2</xdr:row>
      <xdr:rowOff>390525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7905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38100</xdr:colOff>
      <xdr:row>1</xdr:row>
      <xdr:rowOff>104775</xdr:rowOff>
    </xdr:from>
    <xdr:to>
      <xdr:col>21</xdr:col>
      <xdr:colOff>371475</xdr:colOff>
      <xdr:row>1</xdr:row>
      <xdr:rowOff>447675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00050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85725</xdr:rowOff>
    </xdr:from>
    <xdr:to>
      <xdr:col>20</xdr:col>
      <xdr:colOff>304800</xdr:colOff>
      <xdr:row>1</xdr:row>
      <xdr:rowOff>438150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3810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</xdr:row>
      <xdr:rowOff>76200</xdr:rowOff>
    </xdr:from>
    <xdr:to>
      <xdr:col>20</xdr:col>
      <xdr:colOff>323850</xdr:colOff>
      <xdr:row>1</xdr:row>
      <xdr:rowOff>466725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37147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19050</xdr:rowOff>
    </xdr:from>
    <xdr:to>
      <xdr:col>15</xdr:col>
      <xdr:colOff>381000</xdr:colOff>
      <xdr:row>1</xdr:row>
      <xdr:rowOff>180975</xdr:rowOff>
    </xdr:to>
    <xdr:pic>
      <xdr:nvPicPr>
        <xdr:cNvPr id="4" name="Рисунок 3" descr="LOGO_KCMO_KOLOMN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9050"/>
          <a:ext cx="1000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266700</xdr:colOff>
      <xdr:row>0</xdr:row>
      <xdr:rowOff>19050</xdr:rowOff>
    </xdr:from>
    <xdr:to>
      <xdr:col>15</xdr:col>
      <xdr:colOff>409575</xdr:colOff>
      <xdr:row>1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9050"/>
          <a:ext cx="942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533400</xdr:colOff>
      <xdr:row>2</xdr:row>
      <xdr:rowOff>19050</xdr:rowOff>
    </xdr:from>
    <xdr:to>
      <xdr:col>21</xdr:col>
      <xdr:colOff>257175</xdr:colOff>
      <xdr:row>2</xdr:row>
      <xdr:rowOff>361950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9048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19050</xdr:rowOff>
    </xdr:from>
    <xdr:to>
      <xdr:col>20</xdr:col>
      <xdr:colOff>323850</xdr:colOff>
      <xdr:row>2</xdr:row>
      <xdr:rowOff>381000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48425" y="9048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314325</xdr:colOff>
      <xdr:row>2</xdr:row>
      <xdr:rowOff>390525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48425" y="8858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171450</xdr:colOff>
      <xdr:row>0</xdr:row>
      <xdr:rowOff>57150</xdr:rowOff>
    </xdr:from>
    <xdr:to>
      <xdr:col>15</xdr:col>
      <xdr:colOff>400050</xdr:colOff>
      <xdr:row>1</xdr:row>
      <xdr:rowOff>47625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150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590550</xdr:colOff>
      <xdr:row>2</xdr:row>
      <xdr:rowOff>0</xdr:rowOff>
    </xdr:from>
    <xdr:to>
      <xdr:col>21</xdr:col>
      <xdr:colOff>285750</xdr:colOff>
      <xdr:row>2</xdr:row>
      <xdr:rowOff>352425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8572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304800</xdr:colOff>
      <xdr:row>2</xdr:row>
      <xdr:rowOff>352425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8572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285750</xdr:colOff>
      <xdr:row>2</xdr:row>
      <xdr:rowOff>381000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85725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152400</xdr:colOff>
      <xdr:row>0</xdr:row>
      <xdr:rowOff>66675</xdr:rowOff>
    </xdr:from>
    <xdr:to>
      <xdr:col>15</xdr:col>
      <xdr:colOff>466725</xdr:colOff>
      <xdr:row>1</xdr:row>
      <xdr:rowOff>47625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21</xdr:col>
      <xdr:colOff>314325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103822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9525</xdr:rowOff>
    </xdr:from>
    <xdr:to>
      <xdr:col>21</xdr:col>
      <xdr:colOff>304800</xdr:colOff>
      <xdr:row>3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0" y="10477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21</xdr:col>
      <xdr:colOff>285750</xdr:colOff>
      <xdr:row>3</xdr:row>
      <xdr:rowOff>47625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1038225"/>
          <a:ext cx="895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0</xdr:row>
      <xdr:rowOff>38100</xdr:rowOff>
    </xdr:from>
    <xdr:to>
      <xdr:col>14</xdr:col>
      <xdr:colOff>342900</xdr:colOff>
      <xdr:row>1</xdr:row>
      <xdr:rowOff>114300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810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2</xdr:row>
      <xdr:rowOff>19050</xdr:rowOff>
    </xdr:from>
    <xdr:to>
      <xdr:col>20</xdr:col>
      <xdr:colOff>361950</xdr:colOff>
      <xdr:row>2</xdr:row>
      <xdr:rowOff>361950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429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9525</xdr:rowOff>
    </xdr:from>
    <xdr:to>
      <xdr:col>19</xdr:col>
      <xdr:colOff>304800</xdr:colOff>
      <xdr:row>2</xdr:row>
      <xdr:rowOff>361950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9334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19050</xdr:rowOff>
    </xdr:from>
    <xdr:to>
      <xdr:col>19</xdr:col>
      <xdr:colOff>285750</xdr:colOff>
      <xdr:row>2</xdr:row>
      <xdr:rowOff>409575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9429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38100</xdr:rowOff>
    </xdr:from>
    <xdr:to>
      <xdr:col>15</xdr:col>
      <xdr:colOff>409575</xdr:colOff>
      <xdr:row>1</xdr:row>
      <xdr:rowOff>104775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81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</xdr:row>
      <xdr:rowOff>9525</xdr:rowOff>
    </xdr:from>
    <xdr:to>
      <xdr:col>21</xdr:col>
      <xdr:colOff>314325</xdr:colOff>
      <xdr:row>2</xdr:row>
      <xdr:rowOff>361950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9906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180975</xdr:rowOff>
    </xdr:from>
    <xdr:to>
      <xdr:col>20</xdr:col>
      <xdr:colOff>304800</xdr:colOff>
      <xdr:row>2</xdr:row>
      <xdr:rowOff>19050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6477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152400</xdr:rowOff>
    </xdr:from>
    <xdr:to>
      <xdr:col>20</xdr:col>
      <xdr:colOff>285750</xdr:colOff>
      <xdr:row>2</xdr:row>
      <xdr:rowOff>19050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6191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7030A0"/>
  </sheetPr>
  <dimension ref="A1:AL59"/>
  <sheetViews>
    <sheetView tabSelected="1" view="pageBreakPreview" zoomScale="145" zoomScaleSheetLayoutView="145" zoomScalePageLayoutView="0" workbookViewId="0" topLeftCell="D1">
      <selection activeCell="T6" sqref="T6"/>
    </sheetView>
  </sheetViews>
  <sheetFormatPr defaultColWidth="9.140625" defaultRowHeight="12.75"/>
  <cols>
    <col min="1" max="1" width="5.57421875" style="1" customWidth="1"/>
    <col min="2" max="2" width="5.421875" style="1" customWidth="1"/>
    <col min="3" max="3" width="7.00390625" style="1" customWidth="1"/>
    <col min="4" max="4" width="20.7109375" style="1" customWidth="1"/>
    <col min="5" max="5" width="5.140625" style="1" customWidth="1"/>
    <col min="6" max="6" width="9.8515625" style="1" hidden="1" customWidth="1"/>
    <col min="7" max="7" width="21.28125" style="1" hidden="1" customWidth="1"/>
    <col min="8" max="8" width="16.57421875" style="1" hidden="1" customWidth="1"/>
    <col min="9" max="9" width="26.28125" style="1" customWidth="1"/>
    <col min="10" max="10" width="15.7109375" style="1" hidden="1" customWidth="1"/>
    <col min="11" max="11" width="0.9921875" style="1" hidden="1" customWidth="1"/>
    <col min="12" max="12" width="7.00390625" style="1" customWidth="1"/>
    <col min="13" max="13" width="7.28125" style="1" hidden="1" customWidth="1"/>
    <col min="14" max="14" width="6.00390625" style="1" customWidth="1"/>
    <col min="15" max="15" width="5.28125" style="1" customWidth="1"/>
    <col min="16" max="16" width="7.8515625" style="1" customWidth="1"/>
    <col min="17" max="17" width="2.8515625" style="1" hidden="1" customWidth="1"/>
    <col min="18" max="19" width="0" style="1" hidden="1" customWidth="1"/>
    <col min="20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0" customHeight="1">
      <c r="A1" s="158" t="str">
        <f>N_sor1</f>
        <v>Соревнования по конькобежному спорту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22.5" customHeight="1">
      <c r="A2" s="158" t="str">
        <f>N_sor2</f>
        <v>"VII Зимняя Спартакиада учащихся Московской области 2015 года"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1.75" customHeight="1">
      <c r="A3" s="159" t="s">
        <v>21</v>
      </c>
      <c r="B3" s="159"/>
      <c r="C3" s="159"/>
      <c r="D3" s="159"/>
      <c r="E3" s="121"/>
      <c r="F3" s="121"/>
      <c r="G3" s="121"/>
      <c r="H3" s="121"/>
      <c r="I3" s="121"/>
      <c r="J3" s="160" t="str">
        <f>D_d1</f>
        <v>05 января 2015 г.</v>
      </c>
      <c r="K3" s="161"/>
      <c r="L3" s="161"/>
      <c r="M3" s="161"/>
      <c r="N3" s="161"/>
      <c r="O3" s="161"/>
      <c r="P3" s="161"/>
    </row>
    <row r="4" spans="1:16" ht="9.75" customHeight="1">
      <c r="A4" s="137"/>
      <c r="B4" s="137"/>
      <c r="C4" s="137"/>
      <c r="D4" s="137"/>
      <c r="E4" s="121"/>
      <c r="F4" s="121"/>
      <c r="G4" s="121"/>
      <c r="H4" s="121"/>
      <c r="I4" s="121"/>
      <c r="J4" s="138"/>
      <c r="K4" s="139"/>
      <c r="L4" s="139"/>
      <c r="M4" s="139"/>
      <c r="N4" s="139"/>
      <c r="O4" s="139"/>
      <c r="P4" s="139"/>
    </row>
    <row r="5" spans="2:32" ht="24" customHeight="1">
      <c r="B5" s="15"/>
      <c r="C5" s="157" t="str">
        <f>N_un</f>
        <v>Юноши</v>
      </c>
      <c r="D5" s="157"/>
      <c r="E5" s="157"/>
      <c r="F5" s="157"/>
      <c r="G5" s="157"/>
      <c r="H5" s="157"/>
      <c r="I5" s="157"/>
      <c r="J5" s="157"/>
      <c r="K5" s="15"/>
      <c r="L5" s="18" t="str">
        <f>const!C9</f>
        <v>500 метров</v>
      </c>
      <c r="M5" s="15"/>
      <c r="N5" s="15"/>
      <c r="O5" s="15"/>
      <c r="P5" s="15"/>
      <c r="Q5" s="3"/>
      <c r="R5" s="4">
        <v>37.5</v>
      </c>
      <c r="S5" s="4">
        <v>35.4</v>
      </c>
      <c r="T5" s="4"/>
      <c r="U5" s="4"/>
      <c r="V5" s="4"/>
      <c r="W5" s="4"/>
      <c r="X5" s="7"/>
      <c r="Y5" s="4"/>
      <c r="Z5" s="4"/>
      <c r="AA5" s="4"/>
      <c r="AB5" s="4"/>
      <c r="AC5" s="4"/>
      <c r="AD5" s="4"/>
      <c r="AE5" s="4"/>
      <c r="AF5" s="4"/>
    </row>
    <row r="6" spans="1:32" ht="24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148" t="s">
        <v>40</v>
      </c>
      <c r="F6" s="2" t="s">
        <v>1</v>
      </c>
      <c r="G6" s="2" t="s">
        <v>41</v>
      </c>
      <c r="H6" s="2" t="s">
        <v>12</v>
      </c>
      <c r="I6" s="2"/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8</v>
      </c>
      <c r="P6" s="2" t="s">
        <v>5</v>
      </c>
      <c r="Q6" s="3"/>
      <c r="R6" s="19"/>
      <c r="S6" s="19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2.75" customHeight="1" thickTop="1">
      <c r="A7" s="6">
        <v>1</v>
      </c>
      <c r="B7" s="7">
        <v>16</v>
      </c>
      <c r="C7" s="7" t="s">
        <v>43</v>
      </c>
      <c r="D7" s="16" t="s">
        <v>75</v>
      </c>
      <c r="E7" s="17" t="s">
        <v>70</v>
      </c>
      <c r="F7" s="24">
        <v>35755</v>
      </c>
      <c r="G7" s="16"/>
      <c r="H7" s="13"/>
      <c r="I7" s="13" t="s">
        <v>118</v>
      </c>
      <c r="J7" s="13"/>
      <c r="K7" s="12" t="s">
        <v>46</v>
      </c>
      <c r="L7" s="122">
        <v>37.82</v>
      </c>
      <c r="M7" s="20"/>
      <c r="N7" s="63">
        <f aca="true" t="shared" si="0" ref="N7:N34">L7-L$7</f>
        <v>0</v>
      </c>
      <c r="O7" s="145">
        <v>40</v>
      </c>
      <c r="P7" s="6" t="str">
        <f aca="true" t="shared" si="1" ref="P7:P20">IF(L7&lt;=41,"КМС",IF(L7&lt;=43.4,"I разр.",IF(L7&lt;=46.2,"II разр.",IF(L7&lt;=49.7,"III разр.",IF(L7&lt;=53.9,"I юн.",IF(L7&lt;=59.5,"II юн.",IF(L7&lt;=66.5,"III юн.","")))))))</f>
        <v>КМС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2.75" customHeight="1">
      <c r="A8" s="6">
        <v>2</v>
      </c>
      <c r="B8" s="7">
        <v>19</v>
      </c>
      <c r="C8" s="7" t="s">
        <v>43</v>
      </c>
      <c r="D8" s="16" t="s">
        <v>88</v>
      </c>
      <c r="E8" s="17" t="s">
        <v>70</v>
      </c>
      <c r="F8" s="24">
        <v>36012</v>
      </c>
      <c r="G8" s="16"/>
      <c r="H8" s="13"/>
      <c r="I8" s="13" t="s">
        <v>114</v>
      </c>
      <c r="J8" s="13"/>
      <c r="K8" s="12" t="s">
        <v>46</v>
      </c>
      <c r="L8" s="122">
        <v>38.08</v>
      </c>
      <c r="M8" s="20"/>
      <c r="N8" s="26">
        <f t="shared" si="0"/>
        <v>0.259999999999998</v>
      </c>
      <c r="O8" s="145">
        <v>38</v>
      </c>
      <c r="P8" s="6" t="str">
        <f t="shared" si="1"/>
        <v>КМС</v>
      </c>
      <c r="Q8" s="3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2.75" customHeight="1">
      <c r="A9" s="6">
        <v>3</v>
      </c>
      <c r="B9" s="7">
        <v>18</v>
      </c>
      <c r="C9" s="7" t="s">
        <v>47</v>
      </c>
      <c r="D9" s="16" t="s">
        <v>142</v>
      </c>
      <c r="E9" s="17" t="s">
        <v>70</v>
      </c>
      <c r="F9" s="24"/>
      <c r="G9" s="16"/>
      <c r="H9" s="13"/>
      <c r="I9" s="13" t="s">
        <v>115</v>
      </c>
      <c r="J9" s="13"/>
      <c r="K9" s="12" t="s">
        <v>46</v>
      </c>
      <c r="L9" s="122">
        <v>38.31</v>
      </c>
      <c r="M9" s="20"/>
      <c r="N9" s="26">
        <f t="shared" si="0"/>
        <v>0.490000000000002</v>
      </c>
      <c r="O9" s="145">
        <v>36</v>
      </c>
      <c r="P9" s="6" t="str">
        <f t="shared" si="1"/>
        <v>КМС</v>
      </c>
      <c r="Q9" s="3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2.75" customHeight="1">
      <c r="A10" s="6">
        <v>4</v>
      </c>
      <c r="B10" s="7">
        <v>17</v>
      </c>
      <c r="C10" s="7" t="s">
        <v>47</v>
      </c>
      <c r="D10" s="16" t="s">
        <v>143</v>
      </c>
      <c r="E10" s="17" t="s">
        <v>70</v>
      </c>
      <c r="F10" s="24"/>
      <c r="G10" s="16"/>
      <c r="H10" s="13"/>
      <c r="I10" s="13" t="s">
        <v>105</v>
      </c>
      <c r="J10" s="13"/>
      <c r="K10" s="12" t="s">
        <v>46</v>
      </c>
      <c r="L10" s="122">
        <v>38.4</v>
      </c>
      <c r="M10" s="20"/>
      <c r="N10" s="26">
        <f t="shared" si="0"/>
        <v>0.5799999999999983</v>
      </c>
      <c r="O10" s="145"/>
      <c r="P10" s="6" t="str">
        <f t="shared" si="1"/>
        <v>КМС</v>
      </c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2.75" customHeight="1">
      <c r="A11" s="6">
        <v>5</v>
      </c>
      <c r="B11" s="7">
        <v>13</v>
      </c>
      <c r="C11" s="7" t="s">
        <v>47</v>
      </c>
      <c r="D11" s="16" t="s">
        <v>89</v>
      </c>
      <c r="E11" s="17" t="s">
        <v>70</v>
      </c>
      <c r="F11" s="24"/>
      <c r="G11" s="16"/>
      <c r="H11" s="13"/>
      <c r="I11" s="13" t="s">
        <v>114</v>
      </c>
      <c r="J11" s="13"/>
      <c r="K11" s="12" t="s">
        <v>46</v>
      </c>
      <c r="L11" s="122">
        <v>39.12</v>
      </c>
      <c r="M11" s="20"/>
      <c r="N11" s="26">
        <f t="shared" si="0"/>
        <v>1.2999999999999972</v>
      </c>
      <c r="O11" s="145">
        <v>35</v>
      </c>
      <c r="P11" s="6" t="str">
        <f t="shared" si="1"/>
        <v>КМС</v>
      </c>
      <c r="Q11" s="3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2.75" customHeight="1">
      <c r="A12" s="6">
        <v>6</v>
      </c>
      <c r="B12" s="7">
        <v>15</v>
      </c>
      <c r="C12" s="7" t="s">
        <v>43</v>
      </c>
      <c r="D12" s="16" t="s">
        <v>59</v>
      </c>
      <c r="E12" s="17" t="s">
        <v>45</v>
      </c>
      <c r="F12" s="24">
        <v>36357</v>
      </c>
      <c r="G12" s="16"/>
      <c r="H12" s="13"/>
      <c r="I12" s="13" t="s">
        <v>118</v>
      </c>
      <c r="J12" s="13"/>
      <c r="K12" s="12" t="s">
        <v>46</v>
      </c>
      <c r="L12" s="122">
        <v>39.15</v>
      </c>
      <c r="M12" s="20"/>
      <c r="N12" s="26">
        <f t="shared" si="0"/>
        <v>1.3299999999999983</v>
      </c>
      <c r="O12" s="145">
        <v>34</v>
      </c>
      <c r="P12" s="6" t="str">
        <f t="shared" si="1"/>
        <v>КМС</v>
      </c>
      <c r="Q12" s="3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2.75" customHeight="1">
      <c r="A13" s="6">
        <v>7</v>
      </c>
      <c r="B13" s="7">
        <v>11</v>
      </c>
      <c r="C13" s="7" t="s">
        <v>43</v>
      </c>
      <c r="D13" s="16" t="s">
        <v>85</v>
      </c>
      <c r="E13" s="17" t="s">
        <v>70</v>
      </c>
      <c r="F13" s="24"/>
      <c r="G13" s="16"/>
      <c r="H13" s="13"/>
      <c r="I13" s="13" t="s">
        <v>105</v>
      </c>
      <c r="J13" s="13"/>
      <c r="K13" s="12" t="s">
        <v>46</v>
      </c>
      <c r="L13" s="122">
        <v>39.59</v>
      </c>
      <c r="M13" s="20">
        <f aca="true" t="shared" si="2" ref="M13:M27">L13</f>
        <v>39.59</v>
      </c>
      <c r="N13" s="26">
        <f t="shared" si="0"/>
        <v>1.7700000000000031</v>
      </c>
      <c r="O13" s="145"/>
      <c r="P13" s="6" t="str">
        <f t="shared" si="1"/>
        <v>КМС</v>
      </c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2.75" customHeight="1">
      <c r="A14" s="6">
        <v>8</v>
      </c>
      <c r="B14" s="7">
        <v>1</v>
      </c>
      <c r="C14" s="7" t="s">
        <v>43</v>
      </c>
      <c r="D14" s="16" t="s">
        <v>76</v>
      </c>
      <c r="E14" s="17" t="s">
        <v>70</v>
      </c>
      <c r="F14" s="24">
        <v>35972</v>
      </c>
      <c r="G14" s="16"/>
      <c r="H14" s="13"/>
      <c r="I14" s="13" t="s">
        <v>115</v>
      </c>
      <c r="J14" s="13"/>
      <c r="K14" s="12" t="s">
        <v>46</v>
      </c>
      <c r="L14" s="122">
        <v>39.7</v>
      </c>
      <c r="M14" s="20">
        <f t="shared" si="2"/>
        <v>39.7</v>
      </c>
      <c r="N14" s="26">
        <f t="shared" si="0"/>
        <v>1.8800000000000026</v>
      </c>
      <c r="O14" s="145">
        <v>33</v>
      </c>
      <c r="P14" s="6" t="str">
        <f t="shared" si="1"/>
        <v>КМС</v>
      </c>
      <c r="Q14" s="3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2.75" customHeight="1">
      <c r="A15" s="6">
        <v>9</v>
      </c>
      <c r="B15" s="7">
        <v>8</v>
      </c>
      <c r="C15" s="7" t="s">
        <v>43</v>
      </c>
      <c r="D15" s="16" t="s">
        <v>50</v>
      </c>
      <c r="E15" s="17" t="s">
        <v>45</v>
      </c>
      <c r="F15" s="24">
        <v>36457</v>
      </c>
      <c r="G15" s="16"/>
      <c r="H15" s="13"/>
      <c r="I15" s="13" t="s">
        <v>105</v>
      </c>
      <c r="J15" s="13"/>
      <c r="K15" s="12" t="s">
        <v>46</v>
      </c>
      <c r="L15" s="122">
        <v>39.88</v>
      </c>
      <c r="M15" s="20">
        <f t="shared" si="2"/>
        <v>39.88</v>
      </c>
      <c r="N15" s="26">
        <f t="shared" si="0"/>
        <v>2.0600000000000023</v>
      </c>
      <c r="O15" s="145"/>
      <c r="P15" s="6" t="str">
        <f t="shared" si="1"/>
        <v>КМС</v>
      </c>
      <c r="Q15" s="3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2.75" customHeight="1">
      <c r="A16" s="6">
        <v>10</v>
      </c>
      <c r="B16" s="7">
        <v>5</v>
      </c>
      <c r="C16" s="7" t="s">
        <v>43</v>
      </c>
      <c r="D16" s="16" t="s">
        <v>55</v>
      </c>
      <c r="E16" s="17" t="s">
        <v>45</v>
      </c>
      <c r="F16" s="24">
        <v>36541</v>
      </c>
      <c r="G16" s="16"/>
      <c r="H16" s="13"/>
      <c r="I16" s="13" t="s">
        <v>115</v>
      </c>
      <c r="J16" s="13"/>
      <c r="K16" s="12" t="s">
        <v>46</v>
      </c>
      <c r="L16" s="122">
        <v>39.98</v>
      </c>
      <c r="M16" s="20">
        <f t="shared" si="2"/>
        <v>39.98</v>
      </c>
      <c r="N16" s="26">
        <f t="shared" si="0"/>
        <v>2.1599999999999966</v>
      </c>
      <c r="O16" s="145">
        <v>32</v>
      </c>
      <c r="P16" s="6" t="str">
        <f t="shared" si="1"/>
        <v>КМС</v>
      </c>
      <c r="Q16" s="3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2.75" customHeight="1">
      <c r="A17" s="6">
        <v>11</v>
      </c>
      <c r="B17" s="7">
        <v>14</v>
      </c>
      <c r="C17" s="7" t="s">
        <v>47</v>
      </c>
      <c r="D17" s="16" t="s">
        <v>51</v>
      </c>
      <c r="E17" s="17" t="s">
        <v>45</v>
      </c>
      <c r="F17" s="24">
        <v>36412</v>
      </c>
      <c r="G17" s="16"/>
      <c r="H17" s="13"/>
      <c r="I17" s="13" t="s">
        <v>105</v>
      </c>
      <c r="J17" s="13"/>
      <c r="K17" s="12" t="s">
        <v>46</v>
      </c>
      <c r="L17" s="122">
        <v>40</v>
      </c>
      <c r="M17" s="20">
        <f t="shared" si="2"/>
        <v>40</v>
      </c>
      <c r="N17" s="26">
        <f t="shared" si="0"/>
        <v>2.1799999999999997</v>
      </c>
      <c r="O17" s="145"/>
      <c r="P17" s="6" t="str">
        <f t="shared" si="1"/>
        <v>КМС</v>
      </c>
      <c r="Q17" s="3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2.75" customHeight="1">
      <c r="A18" s="6">
        <v>12</v>
      </c>
      <c r="B18" s="7">
        <v>30</v>
      </c>
      <c r="C18" s="7" t="s">
        <v>47</v>
      </c>
      <c r="D18" s="16" t="s">
        <v>52</v>
      </c>
      <c r="E18" s="17" t="s">
        <v>45</v>
      </c>
      <c r="F18" s="24"/>
      <c r="G18" s="16"/>
      <c r="H18" s="13"/>
      <c r="I18" s="13" t="s">
        <v>105</v>
      </c>
      <c r="J18" s="13"/>
      <c r="K18" s="12" t="s">
        <v>46</v>
      </c>
      <c r="L18" s="122">
        <v>40.19</v>
      </c>
      <c r="M18" s="20">
        <f t="shared" si="2"/>
        <v>40.19</v>
      </c>
      <c r="N18" s="26">
        <f t="shared" si="0"/>
        <v>2.3699999999999974</v>
      </c>
      <c r="O18" s="145"/>
      <c r="P18" s="6" t="str">
        <f t="shared" si="1"/>
        <v>КМС</v>
      </c>
      <c r="Q18" s="3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2.75" customHeight="1">
      <c r="A19" s="6">
        <v>13</v>
      </c>
      <c r="B19" s="7">
        <v>2</v>
      </c>
      <c r="C19" s="7" t="s">
        <v>47</v>
      </c>
      <c r="D19" s="16" t="s">
        <v>78</v>
      </c>
      <c r="E19" s="17" t="s">
        <v>70</v>
      </c>
      <c r="F19" s="24">
        <v>36255</v>
      </c>
      <c r="G19" s="16"/>
      <c r="H19" s="13"/>
      <c r="I19" s="13" t="s">
        <v>115</v>
      </c>
      <c r="J19" s="13"/>
      <c r="K19" s="12" t="s">
        <v>46</v>
      </c>
      <c r="L19" s="122">
        <v>40.6</v>
      </c>
      <c r="M19" s="20">
        <f t="shared" si="2"/>
        <v>40.6</v>
      </c>
      <c r="N19" s="26">
        <f t="shared" si="0"/>
        <v>2.780000000000001</v>
      </c>
      <c r="O19" s="145">
        <v>31</v>
      </c>
      <c r="P19" s="6" t="str">
        <f t="shared" si="1"/>
        <v>КМС</v>
      </c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2.75" customHeight="1">
      <c r="A20" s="6">
        <v>14</v>
      </c>
      <c r="B20" s="7">
        <v>3</v>
      </c>
      <c r="C20" s="7" t="s">
        <v>43</v>
      </c>
      <c r="D20" s="16" t="s">
        <v>77</v>
      </c>
      <c r="E20" s="17" t="s">
        <v>70</v>
      </c>
      <c r="F20" s="24">
        <v>36274</v>
      </c>
      <c r="G20" s="16"/>
      <c r="H20" s="13"/>
      <c r="I20" s="13" t="s">
        <v>105</v>
      </c>
      <c r="J20" s="13"/>
      <c r="K20" s="12" t="s">
        <v>46</v>
      </c>
      <c r="L20" s="122">
        <v>40.72</v>
      </c>
      <c r="M20" s="20">
        <f t="shared" si="2"/>
        <v>40.72</v>
      </c>
      <c r="N20" s="26">
        <f t="shared" si="0"/>
        <v>2.8999999999999986</v>
      </c>
      <c r="O20" s="145"/>
      <c r="P20" s="6" t="str">
        <f t="shared" si="1"/>
        <v>КМС</v>
      </c>
      <c r="Q20" s="3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2.75" customHeight="1">
      <c r="A21" s="6">
        <v>15</v>
      </c>
      <c r="B21" s="7">
        <v>12</v>
      </c>
      <c r="C21" s="7" t="s">
        <v>47</v>
      </c>
      <c r="D21" s="16" t="s">
        <v>81</v>
      </c>
      <c r="E21" s="17" t="s">
        <v>70</v>
      </c>
      <c r="F21" s="24">
        <v>36150</v>
      </c>
      <c r="G21" s="16"/>
      <c r="H21" s="13"/>
      <c r="I21" s="13" t="s">
        <v>105</v>
      </c>
      <c r="J21" s="13"/>
      <c r="K21" s="12" t="s">
        <v>46</v>
      </c>
      <c r="L21" s="122">
        <v>41</v>
      </c>
      <c r="M21" s="20">
        <f t="shared" si="2"/>
        <v>41</v>
      </c>
      <c r="N21" s="26">
        <f t="shared" si="0"/>
        <v>3.1799999999999997</v>
      </c>
      <c r="O21" s="145"/>
      <c r="P21" s="6" t="s">
        <v>90</v>
      </c>
      <c r="Q21" s="3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2.75" customHeight="1">
      <c r="A22" s="6">
        <v>16</v>
      </c>
      <c r="B22" s="7">
        <v>24</v>
      </c>
      <c r="C22" s="7" t="s">
        <v>47</v>
      </c>
      <c r="D22" s="16" t="s">
        <v>54</v>
      </c>
      <c r="E22" s="17" t="s">
        <v>45</v>
      </c>
      <c r="F22" s="24">
        <v>36651</v>
      </c>
      <c r="G22" s="16"/>
      <c r="H22" s="13"/>
      <c r="I22" s="13" t="s">
        <v>117</v>
      </c>
      <c r="J22" s="13"/>
      <c r="K22" s="12" t="s">
        <v>46</v>
      </c>
      <c r="L22" s="122">
        <v>41.62</v>
      </c>
      <c r="M22" s="20">
        <f t="shared" si="2"/>
        <v>41.62</v>
      </c>
      <c r="N22" s="26">
        <f t="shared" si="0"/>
        <v>3.799999999999997</v>
      </c>
      <c r="O22" s="145">
        <v>30</v>
      </c>
      <c r="P22" s="6" t="s">
        <v>90</v>
      </c>
      <c r="Q22" s="3"/>
      <c r="R22" s="19"/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2.75" customHeight="1">
      <c r="A23" s="6">
        <v>17</v>
      </c>
      <c r="B23" s="7">
        <v>9</v>
      </c>
      <c r="C23" s="7" t="s">
        <v>43</v>
      </c>
      <c r="D23" s="16" t="s">
        <v>82</v>
      </c>
      <c r="E23" s="17" t="s">
        <v>70</v>
      </c>
      <c r="F23" s="24"/>
      <c r="G23" s="16"/>
      <c r="H23" s="13"/>
      <c r="I23" s="13" t="s">
        <v>105</v>
      </c>
      <c r="J23" s="13"/>
      <c r="K23" s="12" t="s">
        <v>46</v>
      </c>
      <c r="L23" s="122">
        <v>41.67</v>
      </c>
      <c r="M23" s="20">
        <f t="shared" si="2"/>
        <v>41.67</v>
      </c>
      <c r="N23" s="26">
        <f t="shared" si="0"/>
        <v>3.8500000000000014</v>
      </c>
      <c r="O23" s="145"/>
      <c r="P23" s="6" t="s">
        <v>90</v>
      </c>
      <c r="Q23" s="3"/>
      <c r="R23" s="19"/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2.75" customHeight="1">
      <c r="A24" s="6">
        <v>18</v>
      </c>
      <c r="B24" s="7">
        <v>4</v>
      </c>
      <c r="C24" s="7" t="s">
        <v>43</v>
      </c>
      <c r="D24" s="14" t="s">
        <v>86</v>
      </c>
      <c r="E24" s="7" t="s">
        <v>70</v>
      </c>
      <c r="F24" s="22">
        <v>36323</v>
      </c>
      <c r="G24" s="14"/>
      <c r="H24" s="12"/>
      <c r="I24" s="12" t="s">
        <v>105</v>
      </c>
      <c r="J24" s="12"/>
      <c r="K24" s="9" t="s">
        <v>46</v>
      </c>
      <c r="L24" s="140">
        <v>41.8</v>
      </c>
      <c r="M24" s="20">
        <f t="shared" si="2"/>
        <v>41.8</v>
      </c>
      <c r="N24" s="26">
        <f t="shared" si="0"/>
        <v>3.979999999999997</v>
      </c>
      <c r="O24" s="145"/>
      <c r="P24" s="6" t="s">
        <v>90</v>
      </c>
      <c r="Q24" s="3"/>
      <c r="R24" s="19"/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2.75" customHeight="1">
      <c r="A25" s="6">
        <v>19</v>
      </c>
      <c r="B25" s="7">
        <v>21</v>
      </c>
      <c r="C25" s="7" t="s">
        <v>47</v>
      </c>
      <c r="D25" s="16" t="s">
        <v>84</v>
      </c>
      <c r="E25" s="17" t="s">
        <v>70</v>
      </c>
      <c r="F25" s="24">
        <v>36139</v>
      </c>
      <c r="G25" s="16"/>
      <c r="H25" s="13"/>
      <c r="I25" s="13" t="s">
        <v>105</v>
      </c>
      <c r="J25" s="13"/>
      <c r="K25" s="12" t="s">
        <v>46</v>
      </c>
      <c r="L25" s="122">
        <v>41.89</v>
      </c>
      <c r="M25" s="20">
        <f t="shared" si="2"/>
        <v>41.89</v>
      </c>
      <c r="N25" s="26">
        <f t="shared" si="0"/>
        <v>4.07</v>
      </c>
      <c r="O25" s="145"/>
      <c r="P25" s="6" t="s">
        <v>90</v>
      </c>
      <c r="Q25" s="3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2.75" customHeight="1">
      <c r="A26" s="6">
        <v>20</v>
      </c>
      <c r="B26" s="7">
        <v>7</v>
      </c>
      <c r="C26" s="7" t="s">
        <v>47</v>
      </c>
      <c r="D26" s="16" t="s">
        <v>58</v>
      </c>
      <c r="E26" s="17" t="s">
        <v>45</v>
      </c>
      <c r="F26" s="24">
        <v>36909</v>
      </c>
      <c r="G26" s="16"/>
      <c r="H26" s="13"/>
      <c r="I26" s="13" t="s">
        <v>105</v>
      </c>
      <c r="J26" s="13"/>
      <c r="K26" s="12" t="s">
        <v>46</v>
      </c>
      <c r="L26" s="122">
        <v>42.4</v>
      </c>
      <c r="M26" s="20">
        <f t="shared" si="2"/>
        <v>42.4</v>
      </c>
      <c r="N26" s="26">
        <f t="shared" si="0"/>
        <v>4.579999999999998</v>
      </c>
      <c r="O26" s="145"/>
      <c r="P26" s="6" t="s">
        <v>90</v>
      </c>
      <c r="Q26" s="3"/>
      <c r="R26" s="19"/>
      <c r="S26" s="19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2.75" customHeight="1">
      <c r="A27" s="6">
        <v>21</v>
      </c>
      <c r="B27" s="7">
        <v>29</v>
      </c>
      <c r="C27" s="7" t="s">
        <v>43</v>
      </c>
      <c r="D27" s="16" t="s">
        <v>57</v>
      </c>
      <c r="E27" s="17" t="s">
        <v>45</v>
      </c>
      <c r="F27" s="24">
        <v>36637</v>
      </c>
      <c r="G27" s="16"/>
      <c r="H27" s="13"/>
      <c r="I27" s="13" t="s">
        <v>117</v>
      </c>
      <c r="J27" s="13"/>
      <c r="K27" s="12" t="s">
        <v>46</v>
      </c>
      <c r="L27" s="122">
        <v>42.71</v>
      </c>
      <c r="M27" s="20">
        <f t="shared" si="2"/>
        <v>42.71</v>
      </c>
      <c r="N27" s="26">
        <f t="shared" si="0"/>
        <v>4.890000000000001</v>
      </c>
      <c r="O27" s="145">
        <v>29</v>
      </c>
      <c r="P27" s="6" t="s">
        <v>90</v>
      </c>
      <c r="Q27" s="3"/>
      <c r="R27" s="19"/>
      <c r="S27" s="19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2.75" customHeight="1">
      <c r="A28" s="6">
        <v>22</v>
      </c>
      <c r="B28" s="7">
        <v>33</v>
      </c>
      <c r="C28" s="7" t="s">
        <v>43</v>
      </c>
      <c r="D28" s="16" t="s">
        <v>83</v>
      </c>
      <c r="E28" s="17" t="s">
        <v>70</v>
      </c>
      <c r="F28" s="24">
        <v>36217</v>
      </c>
      <c r="G28" s="16"/>
      <c r="H28" s="13"/>
      <c r="I28" s="13" t="s">
        <v>105</v>
      </c>
      <c r="J28" s="13"/>
      <c r="K28" s="12" t="s">
        <v>46</v>
      </c>
      <c r="L28" s="122">
        <v>43</v>
      </c>
      <c r="M28" s="20"/>
      <c r="N28" s="26">
        <f t="shared" si="0"/>
        <v>5.18</v>
      </c>
      <c r="O28" s="145"/>
      <c r="P28" s="6" t="s">
        <v>90</v>
      </c>
      <c r="Q28" s="3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2.75" customHeight="1">
      <c r="A29" s="6">
        <v>23</v>
      </c>
      <c r="B29" s="7">
        <v>28</v>
      </c>
      <c r="C29" s="7" t="s">
        <v>43</v>
      </c>
      <c r="D29" s="16" t="s">
        <v>56</v>
      </c>
      <c r="E29" s="17" t="s">
        <v>45</v>
      </c>
      <c r="F29" s="24">
        <v>36371</v>
      </c>
      <c r="G29" s="16"/>
      <c r="H29" s="13"/>
      <c r="I29" s="13" t="s">
        <v>105</v>
      </c>
      <c r="J29" s="13"/>
      <c r="K29" s="12" t="s">
        <v>46</v>
      </c>
      <c r="L29" s="122">
        <v>43.04</v>
      </c>
      <c r="M29" s="20">
        <f aca="true" t="shared" si="3" ref="M29:M38">L29</f>
        <v>43.04</v>
      </c>
      <c r="N29" s="26">
        <f t="shared" si="0"/>
        <v>5.219999999999999</v>
      </c>
      <c r="O29" s="145"/>
      <c r="P29" s="6" t="s">
        <v>90</v>
      </c>
      <c r="Q29" s="3"/>
      <c r="R29" s="19"/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2.75" customHeight="1">
      <c r="A30" s="6">
        <v>24</v>
      </c>
      <c r="B30" s="7">
        <v>31</v>
      </c>
      <c r="C30" s="7" t="s">
        <v>47</v>
      </c>
      <c r="D30" s="16" t="s">
        <v>44</v>
      </c>
      <c r="E30" s="17" t="s">
        <v>45</v>
      </c>
      <c r="F30" s="24">
        <v>36879</v>
      </c>
      <c r="G30" s="16"/>
      <c r="H30" s="13"/>
      <c r="I30" s="13" t="s">
        <v>105</v>
      </c>
      <c r="J30" s="13"/>
      <c r="K30" s="12" t="s">
        <v>46</v>
      </c>
      <c r="L30" s="122">
        <v>43.4</v>
      </c>
      <c r="M30" s="20">
        <f t="shared" si="3"/>
        <v>43.4</v>
      </c>
      <c r="N30" s="26">
        <f t="shared" si="0"/>
        <v>5.579999999999998</v>
      </c>
      <c r="O30" s="145"/>
      <c r="P30" s="6" t="s">
        <v>90</v>
      </c>
      <c r="Q30" s="3"/>
      <c r="R30" s="19"/>
      <c r="S30" s="19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12.75" customHeight="1">
      <c r="A31" s="6">
        <v>25</v>
      </c>
      <c r="B31" s="7">
        <v>20</v>
      </c>
      <c r="C31" s="7" t="s">
        <v>43</v>
      </c>
      <c r="D31" s="16" t="s">
        <v>87</v>
      </c>
      <c r="E31" s="17" t="s">
        <v>70</v>
      </c>
      <c r="F31" s="24">
        <v>36028</v>
      </c>
      <c r="G31" s="16"/>
      <c r="H31" s="13"/>
      <c r="I31" s="13" t="s">
        <v>105</v>
      </c>
      <c r="J31" s="13"/>
      <c r="K31" s="12" t="s">
        <v>46</v>
      </c>
      <c r="L31" s="122">
        <v>43.45</v>
      </c>
      <c r="M31" s="20">
        <f t="shared" si="3"/>
        <v>43.45</v>
      </c>
      <c r="N31" s="26">
        <f t="shared" si="0"/>
        <v>5.630000000000003</v>
      </c>
      <c r="O31" s="145"/>
      <c r="P31" s="6" t="str">
        <f aca="true" t="shared" si="4" ref="P31:P39">IF(L31&lt;=41,"КМС",IF(L31&lt;=43.4,"I разр.",IF(L31&lt;=46.2,"II разр.",IF(L31&lt;=49.7,"III разр.",IF(L31&lt;=53.9,"I юн.",IF(L31&lt;=59.5,"II юн.",IF(L31&lt;=66.5,"III юн.","")))))))</f>
        <v>II разр.</v>
      </c>
      <c r="Q31" s="3"/>
      <c r="R31" s="19"/>
      <c r="S31" s="19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spans="1:32" ht="12.75" customHeight="1">
      <c r="A32" s="6">
        <v>26</v>
      </c>
      <c r="B32" s="7">
        <v>23</v>
      </c>
      <c r="C32" s="7" t="s">
        <v>47</v>
      </c>
      <c r="D32" s="16" t="s">
        <v>53</v>
      </c>
      <c r="E32" s="17" t="s">
        <v>45</v>
      </c>
      <c r="F32" s="24">
        <v>37061</v>
      </c>
      <c r="G32" s="16"/>
      <c r="H32" s="13"/>
      <c r="I32" s="13" t="s">
        <v>105</v>
      </c>
      <c r="J32" s="13"/>
      <c r="K32" s="12" t="s">
        <v>46</v>
      </c>
      <c r="L32" s="122">
        <v>44.23</v>
      </c>
      <c r="M32" s="20">
        <f t="shared" si="3"/>
        <v>44.23</v>
      </c>
      <c r="N32" s="26">
        <f t="shared" si="0"/>
        <v>6.409999999999997</v>
      </c>
      <c r="O32" s="145"/>
      <c r="P32" s="6" t="str">
        <f t="shared" si="4"/>
        <v>II разр.</v>
      </c>
      <c r="Q32" s="3"/>
      <c r="R32" s="19"/>
      <c r="S32" s="19"/>
      <c r="T32" s="4"/>
      <c r="U32" s="4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</row>
    <row r="33" spans="1:32" ht="12.75" customHeight="1">
      <c r="A33" s="6">
        <v>27</v>
      </c>
      <c r="B33" s="7">
        <v>27</v>
      </c>
      <c r="C33" s="7" t="s">
        <v>47</v>
      </c>
      <c r="D33" s="16" t="s">
        <v>48</v>
      </c>
      <c r="E33" s="17" t="s">
        <v>45</v>
      </c>
      <c r="F33" s="24">
        <v>36514</v>
      </c>
      <c r="G33" s="16"/>
      <c r="H33" s="13"/>
      <c r="I33" s="13" t="s">
        <v>105</v>
      </c>
      <c r="J33" s="13"/>
      <c r="K33" s="12" t="s">
        <v>46</v>
      </c>
      <c r="L33" s="122">
        <v>44.65</v>
      </c>
      <c r="M33" s="20">
        <f t="shared" si="3"/>
        <v>44.65</v>
      </c>
      <c r="N33" s="26">
        <f t="shared" si="0"/>
        <v>6.829999999999998</v>
      </c>
      <c r="O33" s="145"/>
      <c r="P33" s="6" t="str">
        <f t="shared" si="4"/>
        <v>II разр.</v>
      </c>
      <c r="Q33" s="3"/>
      <c r="R33" s="19"/>
      <c r="S33" s="19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</row>
    <row r="34" spans="1:32" ht="12.75" customHeight="1">
      <c r="A34" s="6">
        <v>28</v>
      </c>
      <c r="B34" s="7">
        <v>25</v>
      </c>
      <c r="C34" s="7" t="s">
        <v>47</v>
      </c>
      <c r="D34" s="16" t="s">
        <v>138</v>
      </c>
      <c r="E34" s="17" t="s">
        <v>45</v>
      </c>
      <c r="F34" s="24">
        <v>36619</v>
      </c>
      <c r="G34" s="16"/>
      <c r="H34" s="13"/>
      <c r="I34" s="13" t="s">
        <v>105</v>
      </c>
      <c r="J34" s="13"/>
      <c r="K34" s="12" t="s">
        <v>46</v>
      </c>
      <c r="L34" s="122">
        <v>45.8</v>
      </c>
      <c r="M34" s="20">
        <f t="shared" si="3"/>
        <v>45.8</v>
      </c>
      <c r="N34" s="26">
        <f t="shared" si="0"/>
        <v>7.979999999999997</v>
      </c>
      <c r="O34" s="145"/>
      <c r="P34" s="6" t="str">
        <f t="shared" si="4"/>
        <v>II разр.</v>
      </c>
      <c r="Q34" s="3"/>
      <c r="R34" s="19"/>
      <c r="S34" s="19"/>
      <c r="T34" s="4"/>
      <c r="U34" s="4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</row>
    <row r="35" spans="1:32" ht="12.75" customHeight="1">
      <c r="A35" s="6">
        <v>29</v>
      </c>
      <c r="B35" s="7">
        <v>32</v>
      </c>
      <c r="C35" s="7" t="s">
        <v>43</v>
      </c>
      <c r="D35" s="16" t="s">
        <v>137</v>
      </c>
      <c r="E35" s="17" t="s">
        <v>45</v>
      </c>
      <c r="F35" s="24"/>
      <c r="G35" s="16"/>
      <c r="H35" s="13"/>
      <c r="I35" s="13" t="s">
        <v>105</v>
      </c>
      <c r="J35" s="13"/>
      <c r="K35" s="12" t="s">
        <v>46</v>
      </c>
      <c r="L35" s="122" t="s">
        <v>161</v>
      </c>
      <c r="M35" s="20" t="str">
        <f t="shared" si="3"/>
        <v>DNF</v>
      </c>
      <c r="N35" s="26"/>
      <c r="O35" s="145"/>
      <c r="P35" s="6">
        <f t="shared" si="4"/>
      </c>
      <c r="Q35" s="3"/>
      <c r="R35" s="19"/>
      <c r="S35" s="19"/>
      <c r="T35" s="4"/>
      <c r="U35" s="4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</row>
    <row r="36" spans="1:32" ht="12.75" customHeight="1">
      <c r="A36" s="6">
        <v>30</v>
      </c>
      <c r="B36" s="7">
        <v>22</v>
      </c>
      <c r="C36" s="7" t="s">
        <v>43</v>
      </c>
      <c r="D36" s="16" t="s">
        <v>49</v>
      </c>
      <c r="E36" s="17" t="s">
        <v>45</v>
      </c>
      <c r="F36" s="24"/>
      <c r="G36" s="16"/>
      <c r="H36" s="13"/>
      <c r="I36" s="13" t="s">
        <v>105</v>
      </c>
      <c r="J36" s="13"/>
      <c r="K36" s="12" t="s">
        <v>46</v>
      </c>
      <c r="L36" s="122" t="s">
        <v>161</v>
      </c>
      <c r="M36" s="20" t="str">
        <f t="shared" si="3"/>
        <v>DNF</v>
      </c>
      <c r="N36" s="26"/>
      <c r="O36" s="145"/>
      <c r="P36" s="6">
        <f t="shared" si="4"/>
      </c>
      <c r="Q36" s="3"/>
      <c r="R36" s="19"/>
      <c r="S36" s="19"/>
      <c r="T36" s="4"/>
      <c r="U36" s="4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</row>
    <row r="37" spans="1:32" ht="12.75" customHeight="1">
      <c r="A37" s="6">
        <v>31</v>
      </c>
      <c r="B37" s="7">
        <v>26</v>
      </c>
      <c r="C37" s="7" t="s">
        <v>43</v>
      </c>
      <c r="D37" s="16" t="s">
        <v>139</v>
      </c>
      <c r="E37" s="17" t="s">
        <v>45</v>
      </c>
      <c r="F37" s="24"/>
      <c r="G37" s="16"/>
      <c r="H37" s="13"/>
      <c r="I37" s="13" t="s">
        <v>105</v>
      </c>
      <c r="J37" s="13"/>
      <c r="K37" s="12" t="s">
        <v>46</v>
      </c>
      <c r="L37" s="122" t="s">
        <v>68</v>
      </c>
      <c r="M37" s="20" t="str">
        <f t="shared" si="3"/>
        <v>DNS</v>
      </c>
      <c r="N37" s="26"/>
      <c r="O37" s="145"/>
      <c r="P37" s="6">
        <f t="shared" si="4"/>
      </c>
      <c r="Q37" s="3"/>
      <c r="R37" s="19"/>
      <c r="S37" s="19"/>
      <c r="T37" s="4"/>
      <c r="U37" s="4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</row>
    <row r="38" spans="1:32" ht="12.75" customHeight="1">
      <c r="A38" s="6">
        <v>32</v>
      </c>
      <c r="B38" s="7">
        <v>6</v>
      </c>
      <c r="C38" s="7" t="s">
        <v>47</v>
      </c>
      <c r="D38" s="16" t="s">
        <v>140</v>
      </c>
      <c r="E38" s="17" t="s">
        <v>45</v>
      </c>
      <c r="F38" s="24">
        <v>37211</v>
      </c>
      <c r="G38" s="16"/>
      <c r="H38" s="13"/>
      <c r="I38" s="13" t="s">
        <v>105</v>
      </c>
      <c r="J38" s="13"/>
      <c r="K38" s="12" t="s">
        <v>46</v>
      </c>
      <c r="L38" s="122" t="s">
        <v>68</v>
      </c>
      <c r="M38" s="20" t="str">
        <f t="shared" si="3"/>
        <v>DNS</v>
      </c>
      <c r="N38" s="26"/>
      <c r="O38" s="145"/>
      <c r="P38" s="6">
        <f t="shared" si="4"/>
      </c>
      <c r="Q38" s="3"/>
      <c r="R38" s="19"/>
      <c r="S38" s="19"/>
      <c r="T38" s="4"/>
      <c r="U38" s="4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</row>
    <row r="39" spans="1:32" ht="12.75" customHeight="1">
      <c r="A39" s="6">
        <v>33</v>
      </c>
      <c r="B39" s="7">
        <v>10</v>
      </c>
      <c r="C39" s="7" t="s">
        <v>47</v>
      </c>
      <c r="D39" s="16" t="s">
        <v>141</v>
      </c>
      <c r="E39" s="17" t="s">
        <v>70</v>
      </c>
      <c r="F39" s="24"/>
      <c r="G39" s="16"/>
      <c r="H39" s="13"/>
      <c r="I39" s="13" t="s">
        <v>105</v>
      </c>
      <c r="J39" s="13"/>
      <c r="K39" s="12" t="s">
        <v>46</v>
      </c>
      <c r="L39" s="122" t="s">
        <v>68</v>
      </c>
      <c r="M39" s="20"/>
      <c r="N39" s="26"/>
      <c r="O39" s="145"/>
      <c r="P39" s="6">
        <f t="shared" si="4"/>
      </c>
      <c r="Q39" s="3"/>
      <c r="R39" s="19"/>
      <c r="S39" s="19"/>
      <c r="T39" s="4"/>
      <c r="U39" s="4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</row>
    <row r="40" spans="1:32" ht="3.75" customHeight="1" thickBot="1">
      <c r="A40" s="28"/>
      <c r="B40" s="29"/>
      <c r="C40" s="29"/>
      <c r="D40" s="30"/>
      <c r="E40" s="32"/>
      <c r="F40" s="31"/>
      <c r="G40" s="30"/>
      <c r="H40" s="33"/>
      <c r="I40" s="33"/>
      <c r="J40" s="33"/>
      <c r="K40" s="35"/>
      <c r="L40" s="146"/>
      <c r="M40" s="36"/>
      <c r="N40" s="64"/>
      <c r="O40" s="147"/>
      <c r="P40" s="28"/>
      <c r="Q40" s="3"/>
      <c r="R40" s="19"/>
      <c r="S40" s="19"/>
      <c r="T40" s="4"/>
      <c r="U40" s="4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</row>
    <row r="41" spans="1:32" ht="12.75" customHeight="1" thickTop="1">
      <c r="A41" s="6">
        <v>1</v>
      </c>
      <c r="B41" s="7">
        <v>34</v>
      </c>
      <c r="C41" s="7" t="s">
        <v>43</v>
      </c>
      <c r="D41" s="16" t="s">
        <v>135</v>
      </c>
      <c r="E41" s="17" t="s">
        <v>104</v>
      </c>
      <c r="F41" s="24"/>
      <c r="G41" s="16"/>
      <c r="H41" s="13"/>
      <c r="I41" s="13" t="s">
        <v>105</v>
      </c>
      <c r="J41" s="13"/>
      <c r="K41" s="12" t="s">
        <v>46</v>
      </c>
      <c r="L41" s="122">
        <v>46.36</v>
      </c>
      <c r="M41" s="20">
        <f>L41</f>
        <v>46.36</v>
      </c>
      <c r="N41" s="63">
        <f>L41-L$41</f>
        <v>0</v>
      </c>
      <c r="O41" s="145"/>
      <c r="P41" s="6" t="str">
        <f>IF(L41&lt;=41,"КМС",IF(L41&lt;=43.4,"I разр.",IF(L41&lt;=46.2,"II разр.",IF(L41&lt;=49.7,"III разр.",IF(L41&lt;=53.9,"I юн.",IF(L41&lt;=59.5,"II юн.",IF(L41&lt;=66.5,"III юн.","")))))))</f>
        <v>III разр.</v>
      </c>
      <c r="Q41" s="3"/>
      <c r="R41" s="19"/>
      <c r="S41" s="19"/>
      <c r="T41" s="4"/>
      <c r="U41" s="4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</row>
    <row r="42" spans="1:32" ht="12.75" customHeight="1" thickBot="1">
      <c r="A42" s="28">
        <v>2</v>
      </c>
      <c r="B42" s="29">
        <v>35</v>
      </c>
      <c r="C42" s="29" t="s">
        <v>47</v>
      </c>
      <c r="D42" s="30" t="s">
        <v>136</v>
      </c>
      <c r="E42" s="32" t="s">
        <v>104</v>
      </c>
      <c r="F42" s="31"/>
      <c r="G42" s="30"/>
      <c r="H42" s="33"/>
      <c r="I42" s="33" t="s">
        <v>105</v>
      </c>
      <c r="J42" s="33"/>
      <c r="K42" s="35" t="s">
        <v>46</v>
      </c>
      <c r="L42" s="146">
        <v>48.42</v>
      </c>
      <c r="M42" s="36">
        <f>L42</f>
        <v>48.42</v>
      </c>
      <c r="N42" s="64">
        <f>L42-L$41</f>
        <v>2.0600000000000023</v>
      </c>
      <c r="O42" s="147"/>
      <c r="P42" s="28" t="str">
        <f>IF(L42&lt;=41,"КМС",IF(L42&lt;=43.4,"I разр.",IF(L42&lt;=46.2,"II разр.",IF(L42&lt;=49.7,"III разр.",IF(L42&lt;=53.9,"I юн.",IF(L42&lt;=59.5,"II юн.",IF(L42&lt;=66.5,"III юн.","")))))))</f>
        <v>III разр.</v>
      </c>
      <c r="Q42" s="3"/>
      <c r="R42" s="19"/>
      <c r="S42" s="19"/>
      <c r="T42" s="4"/>
      <c r="U42" s="4"/>
      <c r="V42" s="4"/>
      <c r="W42" s="4"/>
      <c r="X42" s="7"/>
      <c r="Y42" s="4"/>
      <c r="Z42" s="4"/>
      <c r="AA42" s="4"/>
      <c r="AB42" s="4"/>
      <c r="AC42" s="4"/>
      <c r="AD42" s="4"/>
      <c r="AE42" s="4"/>
      <c r="AF42" s="4"/>
    </row>
    <row r="43" spans="1:32" ht="12.75" customHeight="1" thickTop="1">
      <c r="A43" s="6" t="s">
        <v>134</v>
      </c>
      <c r="B43" s="7">
        <v>43</v>
      </c>
      <c r="C43" s="7" t="s">
        <v>43</v>
      </c>
      <c r="D43" s="16" t="s">
        <v>145</v>
      </c>
      <c r="E43" s="17" t="s">
        <v>165</v>
      </c>
      <c r="F43" s="24"/>
      <c r="G43" s="16"/>
      <c r="H43" s="13"/>
      <c r="I43" s="13"/>
      <c r="J43" s="13"/>
      <c r="K43" s="12" t="s">
        <v>46</v>
      </c>
      <c r="L43" s="122">
        <v>35.98</v>
      </c>
      <c r="M43" s="20"/>
      <c r="N43" s="63">
        <f aca="true" t="shared" si="5" ref="N43:N54">L43-L$43</f>
        <v>0</v>
      </c>
      <c r="O43" s="26"/>
      <c r="P43" s="6" t="s">
        <v>72</v>
      </c>
      <c r="Q43" s="3"/>
      <c r="R43" s="19"/>
      <c r="S43" s="19"/>
      <c r="T43" s="4"/>
      <c r="U43" s="4"/>
      <c r="V43" s="4"/>
      <c r="W43" s="4"/>
      <c r="X43" s="7"/>
      <c r="Y43" s="4"/>
      <c r="Z43" s="4"/>
      <c r="AA43" s="4"/>
      <c r="AB43" s="4"/>
      <c r="AC43" s="4"/>
      <c r="AD43" s="4"/>
      <c r="AE43" s="4"/>
      <c r="AF43" s="4"/>
    </row>
    <row r="44" spans="1:32" ht="12.75" customHeight="1">
      <c r="A44" s="6" t="s">
        <v>134</v>
      </c>
      <c r="B44" s="7">
        <v>45</v>
      </c>
      <c r="C44" s="7" t="s">
        <v>43</v>
      </c>
      <c r="D44" s="16" t="s">
        <v>147</v>
      </c>
      <c r="E44" s="17" t="s">
        <v>165</v>
      </c>
      <c r="F44" s="24"/>
      <c r="G44" s="16"/>
      <c r="H44" s="13"/>
      <c r="I44" s="13"/>
      <c r="J44" s="13"/>
      <c r="K44" s="12" t="s">
        <v>46</v>
      </c>
      <c r="L44" s="122">
        <v>37.01</v>
      </c>
      <c r="M44" s="20"/>
      <c r="N44" s="26">
        <f t="shared" si="5"/>
        <v>1.0300000000000011</v>
      </c>
      <c r="O44" s="26"/>
      <c r="P44" s="6" t="s">
        <v>72</v>
      </c>
      <c r="Q44" s="3"/>
      <c r="R44" s="19"/>
      <c r="S44" s="19"/>
      <c r="T44" s="4"/>
      <c r="U44" s="4"/>
      <c r="V44" s="4"/>
      <c r="W44" s="4"/>
      <c r="X44" s="7"/>
      <c r="Y44" s="4"/>
      <c r="Z44" s="4"/>
      <c r="AA44" s="4"/>
      <c r="AB44" s="4"/>
      <c r="AC44" s="4"/>
      <c r="AD44" s="4"/>
      <c r="AE44" s="4"/>
      <c r="AF44" s="4"/>
    </row>
    <row r="45" spans="1:32" ht="12.75" customHeight="1">
      <c r="A45" s="6" t="s">
        <v>134</v>
      </c>
      <c r="B45" s="7">
        <v>44</v>
      </c>
      <c r="C45" s="7" t="s">
        <v>47</v>
      </c>
      <c r="D45" s="16" t="s">
        <v>148</v>
      </c>
      <c r="E45" s="17" t="s">
        <v>165</v>
      </c>
      <c r="F45" s="24"/>
      <c r="G45" s="16"/>
      <c r="H45" s="13"/>
      <c r="I45" s="13"/>
      <c r="J45" s="13"/>
      <c r="K45" s="12" t="s">
        <v>46</v>
      </c>
      <c r="L45" s="122">
        <v>37.08</v>
      </c>
      <c r="M45" s="20"/>
      <c r="N45" s="26">
        <f t="shared" si="5"/>
        <v>1.1000000000000014</v>
      </c>
      <c r="O45" s="26"/>
      <c r="P45" s="6" t="s">
        <v>72</v>
      </c>
      <c r="Q45" s="3"/>
      <c r="R45" s="19"/>
      <c r="S45" s="19"/>
      <c r="T45" s="4"/>
      <c r="U45" s="4"/>
      <c r="V45" s="4"/>
      <c r="W45" s="4"/>
      <c r="X45" s="7"/>
      <c r="Y45" s="4"/>
      <c r="Z45" s="4"/>
      <c r="AA45" s="4"/>
      <c r="AB45" s="4"/>
      <c r="AC45" s="4"/>
      <c r="AD45" s="4"/>
      <c r="AE45" s="4"/>
      <c r="AF45" s="4"/>
    </row>
    <row r="46" spans="1:32" ht="12.75" customHeight="1">
      <c r="A46" s="6" t="s">
        <v>134</v>
      </c>
      <c r="B46" s="7">
        <v>46</v>
      </c>
      <c r="C46" s="7" t="s">
        <v>47</v>
      </c>
      <c r="D46" s="16" t="s">
        <v>146</v>
      </c>
      <c r="E46" s="17" t="s">
        <v>165</v>
      </c>
      <c r="F46" s="24"/>
      <c r="G46" s="16"/>
      <c r="H46" s="13"/>
      <c r="I46" s="13"/>
      <c r="J46" s="13"/>
      <c r="K46" s="12" t="s">
        <v>46</v>
      </c>
      <c r="L46" s="122">
        <v>37.59</v>
      </c>
      <c r="M46" s="20"/>
      <c r="N46" s="26">
        <f t="shared" si="5"/>
        <v>1.6100000000000065</v>
      </c>
      <c r="O46" s="26"/>
      <c r="P46" s="6" t="str">
        <f aca="true" t="shared" si="6" ref="P46:P54">IF(L46&lt;=41,"КМС",IF(L46&lt;=43.4,"I разр.",IF(L46&lt;=46.2,"II разр.",IF(L46&lt;=49.7,"III разр.",IF(L46&lt;=53.9,"I юн.",IF(L46&lt;=59.5,"II юн.",IF(L46&lt;=66.5,"III юн.","")))))))</f>
        <v>КМС</v>
      </c>
      <c r="Q46" s="3"/>
      <c r="R46" s="19"/>
      <c r="S46" s="19"/>
      <c r="T46" s="4"/>
      <c r="U46" s="4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</row>
    <row r="47" spans="1:32" ht="12.75" customHeight="1">
      <c r="A47" s="6" t="s">
        <v>134</v>
      </c>
      <c r="B47" s="7">
        <v>41</v>
      </c>
      <c r="C47" s="7" t="s">
        <v>43</v>
      </c>
      <c r="D47" s="16" t="s">
        <v>149</v>
      </c>
      <c r="E47" s="17" t="s">
        <v>168</v>
      </c>
      <c r="F47" s="24">
        <v>35912</v>
      </c>
      <c r="G47" s="16"/>
      <c r="H47" s="13"/>
      <c r="I47" s="13"/>
      <c r="J47" s="13"/>
      <c r="K47" s="12" t="s">
        <v>80</v>
      </c>
      <c r="L47" s="122">
        <v>38.44</v>
      </c>
      <c r="M47" s="20"/>
      <c r="N47" s="26">
        <f t="shared" si="5"/>
        <v>2.460000000000001</v>
      </c>
      <c r="O47" s="26"/>
      <c r="P47" s="6" t="str">
        <f t="shared" si="6"/>
        <v>КМС</v>
      </c>
      <c r="Q47" s="3"/>
      <c r="R47" s="19"/>
      <c r="S47" s="19"/>
      <c r="T47" s="4"/>
      <c r="U47" s="4"/>
      <c r="V47" s="4"/>
      <c r="W47" s="4"/>
      <c r="X47" s="7"/>
      <c r="Y47" s="4"/>
      <c r="Z47" s="4"/>
      <c r="AA47" s="4"/>
      <c r="AB47" s="4"/>
      <c r="AC47" s="4"/>
      <c r="AD47" s="4"/>
      <c r="AE47" s="4"/>
      <c r="AF47" s="4"/>
    </row>
    <row r="48" spans="1:32" ht="12.75" customHeight="1">
      <c r="A48" s="6" t="s">
        <v>134</v>
      </c>
      <c r="B48" s="7">
        <v>51</v>
      </c>
      <c r="C48" s="7" t="s">
        <v>43</v>
      </c>
      <c r="D48" s="16" t="s">
        <v>152</v>
      </c>
      <c r="E48" s="17" t="s">
        <v>23</v>
      </c>
      <c r="F48" s="24"/>
      <c r="G48" s="16"/>
      <c r="H48" s="13"/>
      <c r="I48" s="13"/>
      <c r="J48" s="13"/>
      <c r="K48" s="12" t="s">
        <v>46</v>
      </c>
      <c r="L48" s="122">
        <v>38.8</v>
      </c>
      <c r="M48" s="20"/>
      <c r="N48" s="26">
        <f t="shared" si="5"/>
        <v>2.8200000000000003</v>
      </c>
      <c r="O48" s="26"/>
      <c r="P48" s="6" t="str">
        <f t="shared" si="6"/>
        <v>КМС</v>
      </c>
      <c r="Q48" s="3"/>
      <c r="R48" s="19"/>
      <c r="S48" s="19"/>
      <c r="T48" s="4"/>
      <c r="U48" s="4"/>
      <c r="V48" s="4"/>
      <c r="W48" s="4"/>
      <c r="X48" s="7"/>
      <c r="Y48" s="4"/>
      <c r="Z48" s="4"/>
      <c r="AA48" s="4"/>
      <c r="AB48" s="4"/>
      <c r="AC48" s="4"/>
      <c r="AD48" s="4"/>
      <c r="AE48" s="4"/>
      <c r="AF48" s="4"/>
    </row>
    <row r="49" spans="1:32" ht="12.75" customHeight="1">
      <c r="A49" s="6" t="s">
        <v>134</v>
      </c>
      <c r="B49" s="7">
        <v>47</v>
      </c>
      <c r="C49" s="7" t="s">
        <v>47</v>
      </c>
      <c r="D49" s="16" t="s">
        <v>150</v>
      </c>
      <c r="E49" s="17" t="s">
        <v>165</v>
      </c>
      <c r="F49" s="24"/>
      <c r="G49" s="16"/>
      <c r="H49" s="13"/>
      <c r="I49" s="13"/>
      <c r="J49" s="13"/>
      <c r="K49" s="12" t="s">
        <v>46</v>
      </c>
      <c r="L49" s="122">
        <v>39.31</v>
      </c>
      <c r="M49" s="20"/>
      <c r="N49" s="26">
        <f t="shared" si="5"/>
        <v>3.3300000000000054</v>
      </c>
      <c r="O49" s="26"/>
      <c r="P49" s="6" t="str">
        <f t="shared" si="6"/>
        <v>КМС</v>
      </c>
      <c r="Q49" s="3"/>
      <c r="R49" s="19"/>
      <c r="S49" s="19"/>
      <c r="T49" s="4"/>
      <c r="U49" s="4"/>
      <c r="V49" s="4"/>
      <c r="W49" s="4"/>
      <c r="X49" s="7"/>
      <c r="Y49" s="4"/>
      <c r="Z49" s="4"/>
      <c r="AA49" s="4"/>
      <c r="AB49" s="4"/>
      <c r="AC49" s="4"/>
      <c r="AD49" s="4"/>
      <c r="AE49" s="4"/>
      <c r="AF49" s="4"/>
    </row>
    <row r="50" spans="1:32" ht="12.75" customHeight="1">
      <c r="A50" s="6" t="s">
        <v>134</v>
      </c>
      <c r="B50" s="7">
        <v>50</v>
      </c>
      <c r="C50" s="7" t="s">
        <v>47</v>
      </c>
      <c r="D50" s="16" t="s">
        <v>153</v>
      </c>
      <c r="E50" s="17" t="s">
        <v>23</v>
      </c>
      <c r="F50" s="24"/>
      <c r="G50" s="16"/>
      <c r="H50" s="13"/>
      <c r="I50" s="13"/>
      <c r="J50" s="13"/>
      <c r="K50" s="12" t="s">
        <v>46</v>
      </c>
      <c r="L50" s="122">
        <v>39.65</v>
      </c>
      <c r="M50" s="20"/>
      <c r="N50" s="26">
        <f t="shared" si="5"/>
        <v>3.6700000000000017</v>
      </c>
      <c r="O50" s="26"/>
      <c r="P50" s="6" t="str">
        <f t="shared" si="6"/>
        <v>КМС</v>
      </c>
      <c r="Q50" s="3"/>
      <c r="R50" s="19"/>
      <c r="S50" s="19"/>
      <c r="T50" s="4"/>
      <c r="U50" s="4"/>
      <c r="V50" s="4"/>
      <c r="W50" s="4"/>
      <c r="X50" s="7"/>
      <c r="Y50" s="4"/>
      <c r="Z50" s="4"/>
      <c r="AA50" s="4"/>
      <c r="AB50" s="4"/>
      <c r="AC50" s="4"/>
      <c r="AD50" s="4"/>
      <c r="AE50" s="4"/>
      <c r="AF50" s="4"/>
    </row>
    <row r="51" spans="1:32" ht="12.75" customHeight="1">
      <c r="A51" s="6" t="s">
        <v>134</v>
      </c>
      <c r="B51" s="7">
        <v>42</v>
      </c>
      <c r="C51" s="7" t="s">
        <v>47</v>
      </c>
      <c r="D51" s="16" t="s">
        <v>79</v>
      </c>
      <c r="E51" s="17" t="s">
        <v>70</v>
      </c>
      <c r="F51" s="24">
        <v>35640</v>
      </c>
      <c r="G51" s="16"/>
      <c r="H51" s="13"/>
      <c r="I51" s="13"/>
      <c r="J51" s="13"/>
      <c r="K51" s="12" t="s">
        <v>80</v>
      </c>
      <c r="L51" s="122">
        <v>40.1</v>
      </c>
      <c r="M51" s="20"/>
      <c r="N51" s="26">
        <f t="shared" si="5"/>
        <v>4.1200000000000045</v>
      </c>
      <c r="O51" s="26"/>
      <c r="P51" s="6" t="str">
        <f t="shared" si="6"/>
        <v>КМС</v>
      </c>
      <c r="Q51" s="3"/>
      <c r="R51" s="19"/>
      <c r="S51" s="19"/>
      <c r="T51" s="4"/>
      <c r="U51" s="4"/>
      <c r="V51" s="4"/>
      <c r="W51" s="4"/>
      <c r="X51" s="7"/>
      <c r="Y51" s="4"/>
      <c r="Z51" s="4"/>
      <c r="AA51" s="4"/>
      <c r="AB51" s="4"/>
      <c r="AC51" s="4"/>
      <c r="AD51" s="4"/>
      <c r="AE51" s="4"/>
      <c r="AF51" s="4"/>
    </row>
    <row r="52" spans="1:32" ht="12.75" customHeight="1">
      <c r="A52" s="6" t="s">
        <v>134</v>
      </c>
      <c r="B52" s="7">
        <v>48</v>
      </c>
      <c r="C52" s="7" t="s">
        <v>43</v>
      </c>
      <c r="D52" s="16" t="s">
        <v>151</v>
      </c>
      <c r="E52" s="17" t="s">
        <v>165</v>
      </c>
      <c r="F52" s="24"/>
      <c r="G52" s="16"/>
      <c r="H52" s="13"/>
      <c r="I52" s="13"/>
      <c r="J52" s="13"/>
      <c r="K52" s="12" t="s">
        <v>46</v>
      </c>
      <c r="L52" s="122">
        <v>42.32</v>
      </c>
      <c r="M52" s="20"/>
      <c r="N52" s="26">
        <f t="shared" si="5"/>
        <v>6.340000000000003</v>
      </c>
      <c r="O52" s="26"/>
      <c r="P52" s="6" t="str">
        <f t="shared" si="6"/>
        <v>I разр.</v>
      </c>
      <c r="Q52" s="3"/>
      <c r="R52" s="19"/>
      <c r="S52" s="19"/>
      <c r="T52" s="4"/>
      <c r="U52" s="4"/>
      <c r="V52" s="4"/>
      <c r="W52" s="4"/>
      <c r="X52" s="7"/>
      <c r="Y52" s="4"/>
      <c r="Z52" s="4"/>
      <c r="AA52" s="4"/>
      <c r="AB52" s="4"/>
      <c r="AC52" s="4"/>
      <c r="AD52" s="4"/>
      <c r="AE52" s="4"/>
      <c r="AF52" s="4"/>
    </row>
    <row r="53" spans="1:32" ht="12.75" customHeight="1">
      <c r="A53" s="6" t="s">
        <v>134</v>
      </c>
      <c r="B53" s="7">
        <v>52</v>
      </c>
      <c r="C53" s="7" t="s">
        <v>43</v>
      </c>
      <c r="D53" s="16" t="s">
        <v>154</v>
      </c>
      <c r="E53" s="17" t="s">
        <v>23</v>
      </c>
      <c r="F53" s="24"/>
      <c r="G53" s="16"/>
      <c r="H53" s="13"/>
      <c r="I53" s="13"/>
      <c r="J53" s="13"/>
      <c r="K53" s="12" t="s">
        <v>46</v>
      </c>
      <c r="L53" s="122">
        <v>42.44</v>
      </c>
      <c r="M53" s="20"/>
      <c r="N53" s="26">
        <f t="shared" si="5"/>
        <v>6.460000000000001</v>
      </c>
      <c r="O53" s="26"/>
      <c r="P53" s="6" t="str">
        <f t="shared" si="6"/>
        <v>I разр.</v>
      </c>
      <c r="Q53" s="3"/>
      <c r="R53" s="19"/>
      <c r="S53" s="19"/>
      <c r="T53" s="4"/>
      <c r="U53" s="4"/>
      <c r="V53" s="4"/>
      <c r="W53" s="4"/>
      <c r="X53" s="7"/>
      <c r="Y53" s="4"/>
      <c r="Z53" s="4"/>
      <c r="AA53" s="4"/>
      <c r="AB53" s="4"/>
      <c r="AC53" s="4"/>
      <c r="AD53" s="4"/>
      <c r="AE53" s="4"/>
      <c r="AF53" s="4"/>
    </row>
    <row r="54" spans="1:32" ht="12.75" customHeight="1">
      <c r="A54" s="6" t="s">
        <v>134</v>
      </c>
      <c r="B54" s="7">
        <v>49</v>
      </c>
      <c r="C54" s="7" t="s">
        <v>47</v>
      </c>
      <c r="D54" s="16" t="s">
        <v>144</v>
      </c>
      <c r="E54" s="17" t="s">
        <v>165</v>
      </c>
      <c r="F54" s="24"/>
      <c r="G54" s="16"/>
      <c r="H54" s="13"/>
      <c r="I54" s="13"/>
      <c r="J54" s="13"/>
      <c r="K54" s="12" t="s">
        <v>46</v>
      </c>
      <c r="L54" s="122">
        <v>42.92</v>
      </c>
      <c r="M54" s="20"/>
      <c r="N54" s="26">
        <f t="shared" si="5"/>
        <v>6.940000000000005</v>
      </c>
      <c r="O54" s="26"/>
      <c r="P54" s="6" t="str">
        <f t="shared" si="6"/>
        <v>I разр.</v>
      </c>
      <c r="Q54" s="3"/>
      <c r="R54" s="19"/>
      <c r="S54" s="19"/>
      <c r="T54" s="4"/>
      <c r="U54" s="4"/>
      <c r="V54" s="4"/>
      <c r="W54" s="4"/>
      <c r="X54" s="7"/>
      <c r="Y54" s="4"/>
      <c r="Z54" s="4"/>
      <c r="AA54" s="4"/>
      <c r="AB54" s="4"/>
      <c r="AC54" s="4"/>
      <c r="AD54" s="4"/>
      <c r="AE54" s="4"/>
      <c r="AF54" s="4"/>
    </row>
    <row r="55" spans="1:32" ht="6" customHeight="1" thickBot="1">
      <c r="A55" s="111"/>
      <c r="B55" s="112"/>
      <c r="C55" s="112"/>
      <c r="D55" s="113"/>
      <c r="E55" s="114"/>
      <c r="F55" s="115"/>
      <c r="G55" s="115"/>
      <c r="H55" s="116"/>
      <c r="I55" s="113"/>
      <c r="J55" s="116"/>
      <c r="K55" s="117"/>
      <c r="L55" s="118"/>
      <c r="M55" s="119"/>
      <c r="N55" s="120"/>
      <c r="O55" s="120"/>
      <c r="P55" s="111"/>
      <c r="Q55" s="3"/>
      <c r="R55" s="19"/>
      <c r="S55" s="19"/>
      <c r="T55" s="4"/>
      <c r="U55" s="4"/>
      <c r="V55" s="4"/>
      <c r="W55" s="4"/>
      <c r="X55" s="7"/>
      <c r="Y55" s="4"/>
      <c r="Z55" s="4"/>
      <c r="AA55" s="4"/>
      <c r="AB55" s="4"/>
      <c r="AC55" s="4"/>
      <c r="AD55" s="4"/>
      <c r="AE55" s="4"/>
      <c r="AF55" s="4"/>
    </row>
    <row r="56" ht="5.25" customHeight="1" thickTop="1"/>
    <row r="57" spans="2:16" ht="12" customHeight="1">
      <c r="B57" s="102" t="s">
        <v>162</v>
      </c>
      <c r="D57" s="103"/>
      <c r="E57" s="103"/>
      <c r="F57" s="103"/>
      <c r="G57" s="104"/>
      <c r="H57" s="104"/>
      <c r="L57" s="104" t="s">
        <v>65</v>
      </c>
      <c r="P57" s="105"/>
    </row>
    <row r="58" spans="2:16" ht="12" customHeight="1">
      <c r="B58" s="102" t="s">
        <v>167</v>
      </c>
      <c r="D58" s="106"/>
      <c r="E58" s="107"/>
      <c r="F58" s="108"/>
      <c r="G58" s="104"/>
      <c r="H58" s="104"/>
      <c r="I58" s="13"/>
      <c r="L58" s="104" t="s">
        <v>66</v>
      </c>
      <c r="P58" s="105"/>
    </row>
    <row r="59" spans="1:38" ht="12" customHeight="1">
      <c r="A59" s="6"/>
      <c r="G59" s="104"/>
      <c r="H59" s="104"/>
      <c r="L59" s="104" t="s">
        <v>67</v>
      </c>
      <c r="P59" s="105"/>
      <c r="Q59" s="5"/>
      <c r="R59" s="19"/>
      <c r="S59" s="19"/>
      <c r="V59" s="4"/>
      <c r="W59" s="4"/>
      <c r="X59" s="7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</sheetData>
  <sheetProtection/>
  <mergeCells count="5">
    <mergeCell ref="C5:J5"/>
    <mergeCell ref="A1:P1"/>
    <mergeCell ref="A2:P2"/>
    <mergeCell ref="A3:D3"/>
    <mergeCell ref="J3:P3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7030A0"/>
  </sheetPr>
  <dimension ref="A1:AL46"/>
  <sheetViews>
    <sheetView view="pageBreakPreview" zoomScale="130" zoomScaleSheetLayoutView="130" workbookViewId="0" topLeftCell="A1">
      <selection activeCell="Q22" sqref="Q1:S16384"/>
    </sheetView>
  </sheetViews>
  <sheetFormatPr defaultColWidth="9.140625" defaultRowHeight="12.75"/>
  <cols>
    <col min="1" max="1" width="5.57421875" style="1" customWidth="1"/>
    <col min="2" max="2" width="5.00390625" style="1" customWidth="1"/>
    <col min="3" max="3" width="5.28125" style="1" customWidth="1"/>
    <col min="4" max="4" width="20.28125" style="1" customWidth="1"/>
    <col min="5" max="5" width="6.140625" style="1" customWidth="1"/>
    <col min="6" max="6" width="6.28125" style="1" hidden="1" customWidth="1"/>
    <col min="7" max="7" width="22.8515625" style="1" hidden="1" customWidth="1"/>
    <col min="8" max="8" width="17.8515625" style="1" hidden="1" customWidth="1"/>
    <col min="9" max="9" width="25.8515625" style="1" customWidth="1"/>
    <col min="10" max="10" width="16.7109375" style="1" hidden="1" customWidth="1"/>
    <col min="11" max="11" width="0.71875" style="1" hidden="1" customWidth="1"/>
    <col min="12" max="12" width="8.57421875" style="105" customWidth="1"/>
    <col min="13" max="13" width="7.28125" style="1" hidden="1" customWidth="1"/>
    <col min="14" max="14" width="5.7109375" style="1" customWidth="1"/>
    <col min="15" max="15" width="6.140625" style="1" customWidth="1"/>
    <col min="16" max="16" width="7.8515625" style="1" customWidth="1"/>
    <col min="17" max="17" width="2.8515625" style="1" hidden="1" customWidth="1"/>
    <col min="18" max="19" width="0" style="1" hidden="1" customWidth="1"/>
    <col min="20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7" customHeight="1">
      <c r="A1" s="158" t="str">
        <f>N_sor1</f>
        <v>Соревнования по конькобежному спорту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34.5" customHeight="1">
      <c r="A2" s="162" t="str">
        <f>N_sor2</f>
        <v>"VII Зимняя Спартакиада учащихся Московской области 2015 года"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39" customHeight="1">
      <c r="A3" s="163" t="s">
        <v>21</v>
      </c>
      <c r="B3" s="163"/>
      <c r="C3" s="163"/>
      <c r="D3" s="163"/>
      <c r="E3" s="97"/>
      <c r="F3" s="97"/>
      <c r="G3" s="97"/>
      <c r="H3" s="97"/>
      <c r="I3" s="97"/>
      <c r="J3" s="164" t="str">
        <f>D_d1</f>
        <v>05 января 2015 г.</v>
      </c>
      <c r="K3" s="165"/>
      <c r="L3" s="165"/>
      <c r="M3" s="165"/>
      <c r="N3" s="165"/>
      <c r="O3" s="165"/>
      <c r="P3" s="165"/>
    </row>
    <row r="4" spans="2:32" ht="32.25" customHeight="1">
      <c r="B4" s="15"/>
      <c r="C4" s="157" t="str">
        <f>N_dev</f>
        <v>Девушки</v>
      </c>
      <c r="D4" s="157"/>
      <c r="E4" s="157"/>
      <c r="F4" s="157"/>
      <c r="G4" s="157"/>
      <c r="H4" s="157"/>
      <c r="I4" s="157"/>
      <c r="J4" s="157"/>
      <c r="K4" s="15"/>
      <c r="L4" s="157" t="str">
        <f>const!C9</f>
        <v>500 метров</v>
      </c>
      <c r="M4" s="157"/>
      <c r="N4" s="157"/>
      <c r="O4" s="144"/>
      <c r="P4" s="15"/>
      <c r="Q4" s="5"/>
      <c r="R4" s="1">
        <v>41.5</v>
      </c>
      <c r="S4" s="1">
        <v>38.7</v>
      </c>
      <c r="T4" s="4"/>
      <c r="U4" s="4"/>
      <c r="V4" s="4"/>
      <c r="W4" s="4"/>
      <c r="X4" s="7"/>
      <c r="Y4" s="4"/>
      <c r="Z4" s="4"/>
      <c r="AA4" s="4"/>
      <c r="AB4" s="4"/>
      <c r="AC4" s="4"/>
      <c r="AD4" s="4"/>
      <c r="AE4" s="4"/>
      <c r="AF4" s="4"/>
    </row>
    <row r="5" spans="1:32" ht="26.2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148" t="s">
        <v>163</v>
      </c>
      <c r="F5" s="2" t="s">
        <v>1</v>
      </c>
      <c r="G5" s="2" t="s">
        <v>41</v>
      </c>
      <c r="H5" s="2" t="s">
        <v>12</v>
      </c>
      <c r="I5" s="2"/>
      <c r="J5" s="2" t="s">
        <v>7</v>
      </c>
      <c r="K5" s="2"/>
      <c r="L5" s="2" t="s">
        <v>3</v>
      </c>
      <c r="M5" s="11" t="s">
        <v>8</v>
      </c>
      <c r="N5" s="11" t="s">
        <v>11</v>
      </c>
      <c r="O5" s="2" t="s">
        <v>8</v>
      </c>
      <c r="P5" s="2" t="s">
        <v>5</v>
      </c>
      <c r="Q5" s="5"/>
      <c r="R5" s="19"/>
      <c r="S5" s="19"/>
      <c r="T5" s="4"/>
      <c r="U5" s="4"/>
      <c r="V5" s="4"/>
      <c r="W5" s="4"/>
      <c r="X5" s="7"/>
      <c r="Y5" s="4"/>
      <c r="Z5" s="4"/>
      <c r="AA5" s="4"/>
      <c r="AB5" s="4"/>
      <c r="AC5" s="4"/>
      <c r="AD5" s="4"/>
      <c r="AE5" s="4"/>
      <c r="AF5" s="4"/>
    </row>
    <row r="6" spans="1:32" ht="14.25" customHeight="1" thickTop="1">
      <c r="A6" s="6">
        <v>1</v>
      </c>
      <c r="B6" s="7">
        <v>63</v>
      </c>
      <c r="C6" s="7" t="s">
        <v>47</v>
      </c>
      <c r="D6" s="16" t="s">
        <v>119</v>
      </c>
      <c r="E6" s="17" t="s">
        <v>70</v>
      </c>
      <c r="F6" s="24"/>
      <c r="G6" s="16"/>
      <c r="H6" s="13"/>
      <c r="I6" s="13" t="s">
        <v>115</v>
      </c>
      <c r="J6" s="13"/>
      <c r="K6" s="12" t="s">
        <v>46</v>
      </c>
      <c r="L6" s="109">
        <v>40.4</v>
      </c>
      <c r="M6" s="20"/>
      <c r="N6" s="63">
        <f aca="true" t="shared" si="0" ref="N6:N18">L6-L$6</f>
        <v>0</v>
      </c>
      <c r="O6" s="145">
        <v>40</v>
      </c>
      <c r="P6" s="6" t="s">
        <v>72</v>
      </c>
      <c r="Q6" s="5"/>
      <c r="R6" s="19"/>
      <c r="S6" s="19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4.25" customHeight="1">
      <c r="A7" s="6">
        <v>2</v>
      </c>
      <c r="B7" s="7">
        <v>64</v>
      </c>
      <c r="C7" s="7" t="s">
        <v>43</v>
      </c>
      <c r="D7" s="16" t="s">
        <v>94</v>
      </c>
      <c r="E7" s="17" t="s">
        <v>70</v>
      </c>
      <c r="F7" s="24">
        <v>35987</v>
      </c>
      <c r="G7" s="16"/>
      <c r="H7" s="13"/>
      <c r="I7" s="13" t="s">
        <v>115</v>
      </c>
      <c r="J7" s="13"/>
      <c r="K7" s="12" t="s">
        <v>46</v>
      </c>
      <c r="L7" s="109">
        <v>41.02</v>
      </c>
      <c r="M7" s="20"/>
      <c r="N7" s="26">
        <f t="shared" si="0"/>
        <v>0.6200000000000045</v>
      </c>
      <c r="O7" s="145">
        <v>38</v>
      </c>
      <c r="P7" s="6" t="s">
        <v>91</v>
      </c>
      <c r="Q7" s="5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4.25" customHeight="1">
      <c r="A8" s="6">
        <v>3</v>
      </c>
      <c r="B8" s="7">
        <v>65</v>
      </c>
      <c r="C8" s="7" t="s">
        <v>43</v>
      </c>
      <c r="D8" s="16" t="s">
        <v>120</v>
      </c>
      <c r="E8" s="17" t="s">
        <v>70</v>
      </c>
      <c r="F8" s="24"/>
      <c r="G8" s="16"/>
      <c r="H8" s="13"/>
      <c r="I8" s="13" t="s">
        <v>118</v>
      </c>
      <c r="J8" s="13"/>
      <c r="K8" s="12" t="s">
        <v>46</v>
      </c>
      <c r="L8" s="109">
        <v>41.86</v>
      </c>
      <c r="M8" s="20"/>
      <c r="N8" s="26">
        <f t="shared" si="0"/>
        <v>1.4600000000000009</v>
      </c>
      <c r="O8" s="145">
        <v>36</v>
      </c>
      <c r="P8" s="6" t="str">
        <f>IF(L8&lt;=44.1,"КМС",IF(L8&lt;=46.9,"I разр.",IF(L8&lt;=49.7,"II разр.",IF(L8&lt;=53.2,"III разр.",IF(L8&lt;=57.4,"I юн.",IF(L8&lt;=63,"II юн.",IF(L8&lt;=70,"III юн.","")))))))</f>
        <v>КМС</v>
      </c>
      <c r="Q8" s="5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4.25" customHeight="1">
      <c r="A9" s="6">
        <v>4</v>
      </c>
      <c r="B9" s="7">
        <v>68</v>
      </c>
      <c r="C9" s="7" t="s">
        <v>43</v>
      </c>
      <c r="D9" s="16" t="s">
        <v>60</v>
      </c>
      <c r="E9" s="17" t="s">
        <v>45</v>
      </c>
      <c r="F9" s="24">
        <v>36512</v>
      </c>
      <c r="G9" s="16"/>
      <c r="H9" s="13"/>
      <c r="I9" s="13" t="s">
        <v>117</v>
      </c>
      <c r="J9" s="13"/>
      <c r="K9" s="12" t="s">
        <v>46</v>
      </c>
      <c r="L9" s="109">
        <v>42.61</v>
      </c>
      <c r="M9" s="20"/>
      <c r="N9" s="26">
        <f t="shared" si="0"/>
        <v>2.210000000000001</v>
      </c>
      <c r="O9" s="145">
        <v>35</v>
      </c>
      <c r="P9" s="6" t="str">
        <f>IF(L9&lt;=44.1,"КМС",IF(L9&lt;=46.9,"I разр.",IF(L9&lt;=49.7,"II разр.",IF(L9&lt;=53.2,"III разр.",IF(L9&lt;=57.4,"I юн.",IF(L9&lt;=63,"II юн.",IF(L9&lt;=70,"III юн.","")))))))</f>
        <v>КМС</v>
      </c>
      <c r="Q9" s="5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4.25" customHeight="1">
      <c r="A10" s="6">
        <v>5</v>
      </c>
      <c r="B10" s="7">
        <v>70</v>
      </c>
      <c r="C10" s="7" t="s">
        <v>47</v>
      </c>
      <c r="D10" s="16" t="s">
        <v>63</v>
      </c>
      <c r="E10" s="17" t="s">
        <v>45</v>
      </c>
      <c r="F10" s="24">
        <v>36669</v>
      </c>
      <c r="G10" s="16"/>
      <c r="H10" s="13"/>
      <c r="I10" s="13" t="s">
        <v>115</v>
      </c>
      <c r="J10" s="13"/>
      <c r="K10" s="12" t="s">
        <v>46</v>
      </c>
      <c r="L10" s="109">
        <v>42.99</v>
      </c>
      <c r="M10" s="20"/>
      <c r="N10" s="26">
        <f t="shared" si="0"/>
        <v>2.5900000000000034</v>
      </c>
      <c r="O10" s="145">
        <v>34</v>
      </c>
      <c r="P10" s="6" t="str">
        <f>IF(L10&lt;=44.1,"КМС",IF(L10&lt;=46.9,"I разр.",IF(L10&lt;=49.7,"II разр.",IF(L10&lt;=53.2,"III разр.",IF(L10&lt;=57.4,"I юн.",IF(L10&lt;=63,"II юн.",IF(L10&lt;=70,"III юн.","")))))))</f>
        <v>КМС</v>
      </c>
      <c r="Q10" s="5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4.25" customHeight="1">
      <c r="A11" s="6">
        <v>6</v>
      </c>
      <c r="B11" s="7">
        <v>61</v>
      </c>
      <c r="C11" s="7" t="s">
        <v>43</v>
      </c>
      <c r="D11" s="16" t="s">
        <v>95</v>
      </c>
      <c r="E11" s="17" t="s">
        <v>70</v>
      </c>
      <c r="F11" s="24"/>
      <c r="G11" s="16"/>
      <c r="H11" s="13"/>
      <c r="I11" s="13" t="s">
        <v>105</v>
      </c>
      <c r="J11" s="13"/>
      <c r="K11" s="12" t="s">
        <v>46</v>
      </c>
      <c r="L11" s="109">
        <v>43.79</v>
      </c>
      <c r="M11" s="20"/>
      <c r="N11" s="26">
        <f t="shared" si="0"/>
        <v>3.3900000000000006</v>
      </c>
      <c r="O11" s="145"/>
      <c r="P11" s="6" t="s">
        <v>90</v>
      </c>
      <c r="Q11" s="5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4.25" customHeight="1">
      <c r="A12" s="6">
        <v>7</v>
      </c>
      <c r="B12" s="7">
        <v>69</v>
      </c>
      <c r="C12" s="7" t="s">
        <v>43</v>
      </c>
      <c r="D12" s="16" t="s">
        <v>64</v>
      </c>
      <c r="E12" s="17" t="s">
        <v>45</v>
      </c>
      <c r="F12" s="24">
        <v>36386</v>
      </c>
      <c r="G12" s="16"/>
      <c r="H12" s="13"/>
      <c r="I12" s="13" t="s">
        <v>115</v>
      </c>
      <c r="J12" s="13"/>
      <c r="K12" s="12" t="s">
        <v>46</v>
      </c>
      <c r="L12" s="109">
        <v>44.91</v>
      </c>
      <c r="M12" s="20">
        <f>L12</f>
        <v>44.91</v>
      </c>
      <c r="N12" s="26">
        <f t="shared" si="0"/>
        <v>4.509999999999998</v>
      </c>
      <c r="O12" s="145">
        <v>33</v>
      </c>
      <c r="P12" s="6" t="s">
        <v>90</v>
      </c>
      <c r="Q12" s="5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4.25" customHeight="1">
      <c r="A13" s="6">
        <v>8</v>
      </c>
      <c r="B13" s="7">
        <v>71</v>
      </c>
      <c r="C13" s="7" t="s">
        <v>47</v>
      </c>
      <c r="D13" s="16" t="s">
        <v>61</v>
      </c>
      <c r="E13" s="17" t="s">
        <v>45</v>
      </c>
      <c r="F13" s="24">
        <v>36657</v>
      </c>
      <c r="G13" s="16"/>
      <c r="H13" s="13"/>
      <c r="I13" s="13" t="s">
        <v>105</v>
      </c>
      <c r="J13" s="13"/>
      <c r="K13" s="12" t="s">
        <v>46</v>
      </c>
      <c r="L13" s="109">
        <v>45.1</v>
      </c>
      <c r="M13" s="20"/>
      <c r="N13" s="26">
        <f t="shared" si="0"/>
        <v>4.700000000000003</v>
      </c>
      <c r="O13" s="145"/>
      <c r="P13" s="6" t="s">
        <v>90</v>
      </c>
      <c r="Q13" s="5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4.25" customHeight="1">
      <c r="A14" s="6">
        <v>9</v>
      </c>
      <c r="B14" s="7">
        <v>74</v>
      </c>
      <c r="C14" s="7" t="s">
        <v>43</v>
      </c>
      <c r="D14" s="16" t="s">
        <v>113</v>
      </c>
      <c r="E14" s="17" t="s">
        <v>45</v>
      </c>
      <c r="F14" s="24"/>
      <c r="G14" s="16"/>
      <c r="H14" s="13"/>
      <c r="I14" s="13" t="s">
        <v>114</v>
      </c>
      <c r="J14" s="13"/>
      <c r="K14" s="12" t="s">
        <v>46</v>
      </c>
      <c r="L14" s="109">
        <v>45.28</v>
      </c>
      <c r="M14" s="20">
        <f>L14</f>
        <v>45.28</v>
      </c>
      <c r="N14" s="26">
        <f t="shared" si="0"/>
        <v>4.880000000000003</v>
      </c>
      <c r="O14" s="145">
        <v>32</v>
      </c>
      <c r="P14" s="6" t="s">
        <v>90</v>
      </c>
      <c r="Q14" s="5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4.25" customHeight="1">
      <c r="A15" s="6">
        <v>10</v>
      </c>
      <c r="B15" s="7">
        <v>66</v>
      </c>
      <c r="C15" s="7" t="s">
        <v>47</v>
      </c>
      <c r="D15" s="16" t="s">
        <v>71</v>
      </c>
      <c r="E15" s="17" t="s">
        <v>70</v>
      </c>
      <c r="F15" s="24">
        <v>36310</v>
      </c>
      <c r="G15" s="16"/>
      <c r="H15" s="13"/>
      <c r="I15" s="13" t="s">
        <v>118</v>
      </c>
      <c r="J15" s="13"/>
      <c r="K15" s="12" t="s">
        <v>46</v>
      </c>
      <c r="L15" s="109">
        <v>45.32</v>
      </c>
      <c r="M15" s="20"/>
      <c r="N15" s="26">
        <f t="shared" si="0"/>
        <v>4.920000000000002</v>
      </c>
      <c r="O15" s="145">
        <v>31</v>
      </c>
      <c r="P15" s="6" t="s">
        <v>90</v>
      </c>
      <c r="Q15" s="5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4.25" customHeight="1">
      <c r="A16" s="6">
        <v>11</v>
      </c>
      <c r="B16" s="7">
        <v>72</v>
      </c>
      <c r="C16" s="7" t="s">
        <v>47</v>
      </c>
      <c r="D16" s="16" t="s">
        <v>62</v>
      </c>
      <c r="E16" s="17" t="s">
        <v>45</v>
      </c>
      <c r="F16" s="24">
        <v>36806</v>
      </c>
      <c r="G16" s="16"/>
      <c r="H16" s="13"/>
      <c r="I16" s="13" t="s">
        <v>105</v>
      </c>
      <c r="J16" s="13"/>
      <c r="K16" s="12" t="s">
        <v>46</v>
      </c>
      <c r="L16" s="109">
        <v>45.76</v>
      </c>
      <c r="M16" s="20">
        <f>L16</f>
        <v>45.76</v>
      </c>
      <c r="N16" s="26">
        <f t="shared" si="0"/>
        <v>5.359999999999999</v>
      </c>
      <c r="O16" s="145"/>
      <c r="P16" s="6" t="s">
        <v>90</v>
      </c>
      <c r="Q16" s="5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4.25" customHeight="1">
      <c r="A17" s="6">
        <v>12</v>
      </c>
      <c r="B17" s="7">
        <v>62</v>
      </c>
      <c r="C17" s="7" t="s">
        <v>47</v>
      </c>
      <c r="D17" s="16" t="s">
        <v>160</v>
      </c>
      <c r="E17" s="17" t="s">
        <v>45</v>
      </c>
      <c r="F17" s="24"/>
      <c r="G17" s="16"/>
      <c r="H17" s="13"/>
      <c r="I17" s="13" t="s">
        <v>105</v>
      </c>
      <c r="J17" s="13"/>
      <c r="K17" s="12" t="s">
        <v>46</v>
      </c>
      <c r="L17" s="109">
        <v>46.72</v>
      </c>
      <c r="M17" s="20"/>
      <c r="N17" s="26">
        <f t="shared" si="0"/>
        <v>6.32</v>
      </c>
      <c r="O17" s="145"/>
      <c r="P17" s="6" t="s">
        <v>90</v>
      </c>
      <c r="Q17" s="5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4.25" customHeight="1">
      <c r="A18" s="6">
        <v>13</v>
      </c>
      <c r="B18" s="7">
        <v>67</v>
      </c>
      <c r="C18" s="7" t="s">
        <v>43</v>
      </c>
      <c r="D18" s="16" t="s">
        <v>96</v>
      </c>
      <c r="E18" s="17" t="s">
        <v>70</v>
      </c>
      <c r="F18" s="24">
        <v>36183</v>
      </c>
      <c r="G18" s="16"/>
      <c r="H18" s="13"/>
      <c r="I18" s="13" t="s">
        <v>114</v>
      </c>
      <c r="J18" s="13"/>
      <c r="K18" s="12" t="s">
        <v>46</v>
      </c>
      <c r="L18" s="109">
        <v>48.36</v>
      </c>
      <c r="M18" s="20"/>
      <c r="N18" s="26">
        <f t="shared" si="0"/>
        <v>7.960000000000001</v>
      </c>
      <c r="O18" s="145">
        <v>30</v>
      </c>
      <c r="P18" s="6" t="str">
        <f>IF(L18&lt;=44.1,"КМС",IF(L18&lt;=46.9,"I разр.",IF(L18&lt;=49.7,"II разр.",IF(L18&lt;=53.2,"III разр.",IF(L18&lt;=57.4,"I юн.",IF(L18&lt;=63,"II юн.",IF(L18&lt;=70,"III юн.","")))))))</f>
        <v>II разр.</v>
      </c>
      <c r="Q18" s="5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4.25" customHeight="1">
      <c r="A19" s="6"/>
      <c r="B19" s="7">
        <v>73</v>
      </c>
      <c r="C19" s="7" t="s">
        <v>47</v>
      </c>
      <c r="D19" s="16" t="s">
        <v>116</v>
      </c>
      <c r="E19" s="17" t="s">
        <v>45</v>
      </c>
      <c r="F19" s="24"/>
      <c r="G19" s="16"/>
      <c r="H19" s="13"/>
      <c r="I19" s="13" t="s">
        <v>105</v>
      </c>
      <c r="J19" s="13"/>
      <c r="K19" s="12" t="s">
        <v>46</v>
      </c>
      <c r="L19" s="109" t="s">
        <v>68</v>
      </c>
      <c r="M19" s="20"/>
      <c r="N19" s="26"/>
      <c r="O19" s="145"/>
      <c r="P19" s="6">
        <f>IF(L19&lt;=44.1,"КМС",IF(L19&lt;=46.9,"I разр.",IF(L19&lt;=49.7,"II разр.",IF(L19&lt;=53.2,"III разр.",IF(L19&lt;=57.4,"I юн.",IF(L19&lt;=63,"II юн.",IF(L19&lt;=70,"III юн.","")))))))</f>
      </c>
      <c r="Q19" s="5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3.75" customHeight="1" thickBot="1">
      <c r="A20" s="28"/>
      <c r="B20" s="29"/>
      <c r="C20" s="29"/>
      <c r="D20" s="30"/>
      <c r="E20" s="32"/>
      <c r="F20" s="31"/>
      <c r="G20" s="30"/>
      <c r="H20" s="33"/>
      <c r="I20" s="33"/>
      <c r="J20" s="33"/>
      <c r="K20" s="35"/>
      <c r="L20" s="110"/>
      <c r="M20" s="36"/>
      <c r="N20" s="64"/>
      <c r="O20" s="64"/>
      <c r="P20" s="28"/>
      <c r="Q20" s="5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4.25" customHeight="1" thickTop="1">
      <c r="A21" s="6">
        <v>1</v>
      </c>
      <c r="B21" s="7">
        <v>83</v>
      </c>
      <c r="C21" s="7" t="s">
        <v>47</v>
      </c>
      <c r="D21" s="16" t="s">
        <v>112</v>
      </c>
      <c r="E21" s="17" t="s">
        <v>104</v>
      </c>
      <c r="F21" s="24">
        <v>37245</v>
      </c>
      <c r="G21" s="16"/>
      <c r="H21" s="13"/>
      <c r="I21" s="13" t="s">
        <v>105</v>
      </c>
      <c r="J21" s="13"/>
      <c r="K21" s="12" t="s">
        <v>46</v>
      </c>
      <c r="L21" s="109">
        <v>44.7</v>
      </c>
      <c r="M21" s="20">
        <f aca="true" t="shared" si="1" ref="M21:M28">L21</f>
        <v>44.7</v>
      </c>
      <c r="N21" s="63">
        <f>L21-L$21</f>
        <v>0</v>
      </c>
      <c r="O21" s="26"/>
      <c r="P21" s="6" t="str">
        <f aca="true" t="shared" si="2" ref="P21:P28">IF(L21&lt;=44.1,"КМС",IF(L21&lt;=46.9,"I разр.",IF(L21&lt;=49.7,"II разр.",IF(L21&lt;=53.2,"III разр.",IF(L21&lt;=57.4,"I юн.",IF(L21&lt;=63,"II юн.",IF(L21&lt;=70,"III юн.","")))))))</f>
        <v>I разр.</v>
      </c>
      <c r="Q21" s="5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4.25" customHeight="1">
      <c r="A22" s="6">
        <v>2</v>
      </c>
      <c r="B22" s="7">
        <v>89</v>
      </c>
      <c r="C22" s="7" t="s">
        <v>43</v>
      </c>
      <c r="D22" s="16" t="s">
        <v>107</v>
      </c>
      <c r="E22" s="17" t="s">
        <v>104</v>
      </c>
      <c r="F22" s="24">
        <v>37564</v>
      </c>
      <c r="G22" s="16"/>
      <c r="H22" s="13"/>
      <c r="I22" s="16" t="s">
        <v>105</v>
      </c>
      <c r="J22" s="13"/>
      <c r="K22" s="12" t="s">
        <v>46</v>
      </c>
      <c r="L22" s="109">
        <v>47.58</v>
      </c>
      <c r="M22" s="20">
        <f t="shared" si="1"/>
        <v>47.58</v>
      </c>
      <c r="N22" s="26">
        <f aca="true" t="shared" si="3" ref="N22:N28">L22-L$21</f>
        <v>2.8799999999999955</v>
      </c>
      <c r="O22" s="26"/>
      <c r="P22" s="6" t="str">
        <f t="shared" si="2"/>
        <v>II разр.</v>
      </c>
      <c r="Q22" s="5"/>
      <c r="R22" s="19"/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4.25" customHeight="1">
      <c r="A23" s="6">
        <v>3</v>
      </c>
      <c r="B23" s="7">
        <v>84</v>
      </c>
      <c r="C23" s="7" t="s">
        <v>47</v>
      </c>
      <c r="D23" s="16" t="s">
        <v>108</v>
      </c>
      <c r="E23" s="17" t="s">
        <v>104</v>
      </c>
      <c r="F23" s="24"/>
      <c r="G23" s="16"/>
      <c r="H23" s="13"/>
      <c r="I23" s="13" t="s">
        <v>105</v>
      </c>
      <c r="J23" s="13"/>
      <c r="K23" s="12" t="s">
        <v>46</v>
      </c>
      <c r="L23" s="109">
        <v>47.59</v>
      </c>
      <c r="M23" s="20">
        <f t="shared" si="1"/>
        <v>47.59</v>
      </c>
      <c r="N23" s="26">
        <f t="shared" si="3"/>
        <v>2.8900000000000006</v>
      </c>
      <c r="O23" s="26"/>
      <c r="P23" s="6" t="str">
        <f t="shared" si="2"/>
        <v>II разр.</v>
      </c>
      <c r="Q23" s="5"/>
      <c r="R23" s="19"/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4.25" customHeight="1">
      <c r="A24" s="6">
        <v>4</v>
      </c>
      <c r="B24" s="7">
        <v>88</v>
      </c>
      <c r="C24" s="7" t="s">
        <v>43</v>
      </c>
      <c r="D24" s="16" t="s">
        <v>109</v>
      </c>
      <c r="E24" s="17" t="s">
        <v>104</v>
      </c>
      <c r="F24" s="24"/>
      <c r="G24" s="16"/>
      <c r="H24" s="13"/>
      <c r="I24" s="13" t="s">
        <v>105</v>
      </c>
      <c r="J24" s="13"/>
      <c r="K24" s="12" t="s">
        <v>46</v>
      </c>
      <c r="L24" s="109">
        <v>48.27</v>
      </c>
      <c r="M24" s="20">
        <f t="shared" si="1"/>
        <v>48.27</v>
      </c>
      <c r="N24" s="26">
        <f t="shared" si="3"/>
        <v>3.5700000000000003</v>
      </c>
      <c r="O24" s="26"/>
      <c r="P24" s="6" t="str">
        <f t="shared" si="2"/>
        <v>II разр.</v>
      </c>
      <c r="Q24" s="5"/>
      <c r="R24" s="19"/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4.25" customHeight="1">
      <c r="A25" s="6">
        <v>5</v>
      </c>
      <c r="B25" s="7">
        <v>86</v>
      </c>
      <c r="C25" s="7" t="s">
        <v>43</v>
      </c>
      <c r="D25" s="16" t="s">
        <v>111</v>
      </c>
      <c r="E25" s="17" t="s">
        <v>104</v>
      </c>
      <c r="F25" s="24">
        <v>37116</v>
      </c>
      <c r="G25" s="16"/>
      <c r="H25" s="13"/>
      <c r="I25" s="13" t="s">
        <v>105</v>
      </c>
      <c r="J25" s="13"/>
      <c r="K25" s="12" t="s">
        <v>46</v>
      </c>
      <c r="L25" s="109">
        <v>48.51</v>
      </c>
      <c r="M25" s="20">
        <f t="shared" si="1"/>
        <v>48.51</v>
      </c>
      <c r="N25" s="26">
        <f t="shared" si="3"/>
        <v>3.809999999999995</v>
      </c>
      <c r="O25" s="26"/>
      <c r="P25" s="6" t="str">
        <f t="shared" si="2"/>
        <v>II разр.</v>
      </c>
      <c r="Q25" s="5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4.25" customHeight="1">
      <c r="A26" s="6">
        <v>6</v>
      </c>
      <c r="B26" s="7">
        <v>85</v>
      </c>
      <c r="C26" s="7" t="s">
        <v>47</v>
      </c>
      <c r="D26" s="14" t="s">
        <v>110</v>
      </c>
      <c r="E26" s="7" t="s">
        <v>104</v>
      </c>
      <c r="F26" s="7"/>
      <c r="G26" s="14"/>
      <c r="H26" s="12"/>
      <c r="I26" s="12" t="s">
        <v>105</v>
      </c>
      <c r="J26" s="12"/>
      <c r="K26" s="9" t="s">
        <v>46</v>
      </c>
      <c r="L26" s="109">
        <v>48.84</v>
      </c>
      <c r="M26" s="20">
        <f t="shared" si="1"/>
        <v>48.84</v>
      </c>
      <c r="N26" s="26">
        <f t="shared" si="3"/>
        <v>4.140000000000001</v>
      </c>
      <c r="O26" s="26"/>
      <c r="P26" s="6" t="str">
        <f t="shared" si="2"/>
        <v>II разр.</v>
      </c>
      <c r="Q26" s="5"/>
      <c r="R26" s="19"/>
      <c r="S26" s="19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4.25" customHeight="1">
      <c r="A27" s="6">
        <v>7</v>
      </c>
      <c r="B27" s="7">
        <v>87</v>
      </c>
      <c r="C27" s="7" t="s">
        <v>43</v>
      </c>
      <c r="D27" s="16" t="s">
        <v>103</v>
      </c>
      <c r="E27" s="17" t="s">
        <v>104</v>
      </c>
      <c r="F27" s="24">
        <v>37116</v>
      </c>
      <c r="G27" s="16"/>
      <c r="H27" s="13"/>
      <c r="I27" s="13" t="s">
        <v>105</v>
      </c>
      <c r="J27" s="13"/>
      <c r="K27" s="12" t="s">
        <v>46</v>
      </c>
      <c r="L27" s="109">
        <v>49.87</v>
      </c>
      <c r="M27" s="20">
        <f t="shared" si="1"/>
        <v>49.87</v>
      </c>
      <c r="N27" s="26">
        <f t="shared" si="3"/>
        <v>5.169999999999995</v>
      </c>
      <c r="O27" s="26"/>
      <c r="P27" s="6" t="str">
        <f t="shared" si="2"/>
        <v>III разр.</v>
      </c>
      <c r="Q27" s="5"/>
      <c r="R27" s="19"/>
      <c r="S27" s="19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4.25" customHeight="1" thickBot="1">
      <c r="A28" s="28">
        <v>8</v>
      </c>
      <c r="B28" s="29">
        <v>82</v>
      </c>
      <c r="C28" s="29" t="s">
        <v>47</v>
      </c>
      <c r="D28" s="30" t="s">
        <v>106</v>
      </c>
      <c r="E28" s="32" t="s">
        <v>104</v>
      </c>
      <c r="F28" s="31">
        <v>37302</v>
      </c>
      <c r="G28" s="30"/>
      <c r="H28" s="33"/>
      <c r="I28" s="33" t="s">
        <v>105</v>
      </c>
      <c r="J28" s="33"/>
      <c r="K28" s="35" t="s">
        <v>46</v>
      </c>
      <c r="L28" s="110">
        <v>50.48</v>
      </c>
      <c r="M28" s="36">
        <f t="shared" si="1"/>
        <v>50.48</v>
      </c>
      <c r="N28" s="64">
        <f t="shared" si="3"/>
        <v>5.779999999999994</v>
      </c>
      <c r="O28" s="64"/>
      <c r="P28" s="28" t="str">
        <f t="shared" si="2"/>
        <v>III разр.</v>
      </c>
      <c r="Q28" s="5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4.25" customHeight="1" thickTop="1">
      <c r="A29" s="6" t="s">
        <v>134</v>
      </c>
      <c r="B29" s="7">
        <v>96</v>
      </c>
      <c r="C29" s="7" t="s">
        <v>43</v>
      </c>
      <c r="D29" s="16" t="s">
        <v>124</v>
      </c>
      <c r="E29" s="17" t="s">
        <v>123</v>
      </c>
      <c r="F29" s="24"/>
      <c r="G29" s="16"/>
      <c r="H29" s="13"/>
      <c r="I29" s="13"/>
      <c r="J29" s="13"/>
      <c r="K29" s="12" t="s">
        <v>125</v>
      </c>
      <c r="L29" s="109">
        <v>39.99</v>
      </c>
      <c r="M29" s="20"/>
      <c r="N29" s="26">
        <f aca="true" t="shared" si="4" ref="N29:N39">L29-L$29</f>
        <v>0</v>
      </c>
      <c r="O29" s="26"/>
      <c r="P29" s="6" t="s">
        <v>72</v>
      </c>
      <c r="Q29" s="5"/>
      <c r="R29" s="19"/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4.25" customHeight="1">
      <c r="A30" s="6" t="s">
        <v>134</v>
      </c>
      <c r="B30" s="7">
        <v>97</v>
      </c>
      <c r="C30" s="7" t="s">
        <v>47</v>
      </c>
      <c r="D30" s="16" t="s">
        <v>126</v>
      </c>
      <c r="E30" s="17" t="s">
        <v>166</v>
      </c>
      <c r="F30" s="24"/>
      <c r="G30" s="16"/>
      <c r="H30" s="13"/>
      <c r="I30" s="13"/>
      <c r="J30" s="13"/>
      <c r="K30" s="12" t="s">
        <v>46</v>
      </c>
      <c r="L30" s="109">
        <v>40</v>
      </c>
      <c r="M30" s="20"/>
      <c r="N30" s="26">
        <f t="shared" si="4"/>
        <v>0.00999999999999801</v>
      </c>
      <c r="O30" s="26"/>
      <c r="P30" s="6" t="s">
        <v>72</v>
      </c>
      <c r="Q30" s="5"/>
      <c r="R30" s="19"/>
      <c r="S30" s="19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14.25" customHeight="1">
      <c r="A31" s="6" t="s">
        <v>134</v>
      </c>
      <c r="B31" s="7">
        <v>105</v>
      </c>
      <c r="C31" s="7" t="s">
        <v>43</v>
      </c>
      <c r="D31" s="16" t="s">
        <v>73</v>
      </c>
      <c r="E31" s="17" t="s">
        <v>123</v>
      </c>
      <c r="F31" s="24"/>
      <c r="G31" s="16"/>
      <c r="H31" s="13"/>
      <c r="I31" s="13"/>
      <c r="J31" s="13"/>
      <c r="K31" s="12" t="s">
        <v>46</v>
      </c>
      <c r="L31" s="109">
        <v>40.27</v>
      </c>
      <c r="M31" s="20"/>
      <c r="N31" s="26">
        <f t="shared" si="4"/>
        <v>0.28000000000000114</v>
      </c>
      <c r="O31" s="26"/>
      <c r="P31" s="6" t="s">
        <v>72</v>
      </c>
      <c r="Q31" s="5"/>
      <c r="R31" s="19"/>
      <c r="S31" s="19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spans="1:32" ht="14.25" customHeight="1">
      <c r="A32" s="6" t="s">
        <v>134</v>
      </c>
      <c r="B32" s="7">
        <v>98</v>
      </c>
      <c r="C32" s="7" t="s">
        <v>47</v>
      </c>
      <c r="D32" s="16" t="s">
        <v>122</v>
      </c>
      <c r="E32" s="17" t="s">
        <v>123</v>
      </c>
      <c r="F32" s="24"/>
      <c r="G32" s="16"/>
      <c r="H32" s="13"/>
      <c r="I32" s="13"/>
      <c r="J32" s="13"/>
      <c r="K32" s="12" t="s">
        <v>46</v>
      </c>
      <c r="L32" s="109">
        <v>40.72</v>
      </c>
      <c r="M32" s="20"/>
      <c r="N32" s="26">
        <f t="shared" si="4"/>
        <v>0.7299999999999969</v>
      </c>
      <c r="O32" s="26"/>
      <c r="P32" s="6" t="s">
        <v>72</v>
      </c>
      <c r="Q32" s="5"/>
      <c r="R32" s="19"/>
      <c r="S32" s="19"/>
      <c r="T32" s="4"/>
      <c r="U32" s="4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</row>
    <row r="33" spans="1:32" ht="14.25" customHeight="1">
      <c r="A33" s="6" t="s">
        <v>134</v>
      </c>
      <c r="B33" s="7">
        <v>99</v>
      </c>
      <c r="C33" s="7" t="s">
        <v>47</v>
      </c>
      <c r="D33" s="16" t="s">
        <v>127</v>
      </c>
      <c r="E33" s="17" t="s">
        <v>166</v>
      </c>
      <c r="F33" s="24"/>
      <c r="G33" s="16"/>
      <c r="H33" s="13"/>
      <c r="I33" s="13"/>
      <c r="J33" s="13"/>
      <c r="K33" s="12" t="s">
        <v>46</v>
      </c>
      <c r="L33" s="109">
        <v>41.76</v>
      </c>
      <c r="M33" s="20"/>
      <c r="N33" s="26">
        <f t="shared" si="4"/>
        <v>1.769999999999996</v>
      </c>
      <c r="O33" s="26"/>
      <c r="P33" s="6" t="str">
        <f aca="true" t="shared" si="5" ref="P33:P40">IF(L33&lt;=44.1,"КМС",IF(L33&lt;=46.9,"I разр.",IF(L33&lt;=49.7,"II разр.",IF(L33&lt;=53.2,"III разр.",IF(L33&lt;=57.4,"I юн.",IF(L33&lt;=63,"II юн.",IF(L33&lt;=70,"III юн.","")))))))</f>
        <v>КМС</v>
      </c>
      <c r="Q33" s="5"/>
      <c r="R33" s="19"/>
      <c r="S33" s="19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</row>
    <row r="34" spans="1:32" ht="14.25" customHeight="1">
      <c r="A34" s="6" t="s">
        <v>134</v>
      </c>
      <c r="B34" s="7">
        <v>95</v>
      </c>
      <c r="C34" s="7" t="s">
        <v>43</v>
      </c>
      <c r="D34" s="16" t="s">
        <v>128</v>
      </c>
      <c r="E34" s="17" t="s">
        <v>166</v>
      </c>
      <c r="F34" s="24"/>
      <c r="G34" s="16"/>
      <c r="H34" s="13"/>
      <c r="I34" s="13"/>
      <c r="J34" s="13"/>
      <c r="K34" s="12" t="s">
        <v>46</v>
      </c>
      <c r="L34" s="109">
        <v>42.03</v>
      </c>
      <c r="M34" s="20"/>
      <c r="N34" s="26">
        <f t="shared" si="4"/>
        <v>2.039999999999999</v>
      </c>
      <c r="O34" s="26"/>
      <c r="P34" s="6" t="str">
        <f t="shared" si="5"/>
        <v>КМС</v>
      </c>
      <c r="Q34" s="5"/>
      <c r="R34" s="19"/>
      <c r="S34" s="19"/>
      <c r="T34" s="4"/>
      <c r="U34" s="4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</row>
    <row r="35" spans="1:32" ht="14.25" customHeight="1">
      <c r="A35" s="6" t="s">
        <v>134</v>
      </c>
      <c r="B35" s="7">
        <v>103</v>
      </c>
      <c r="C35" s="7" t="s">
        <v>47</v>
      </c>
      <c r="D35" s="16" t="s">
        <v>129</v>
      </c>
      <c r="E35" s="17" t="s">
        <v>166</v>
      </c>
      <c r="F35" s="24"/>
      <c r="G35" s="16"/>
      <c r="H35" s="13"/>
      <c r="I35" s="13"/>
      <c r="J35" s="13"/>
      <c r="K35" s="12" t="s">
        <v>130</v>
      </c>
      <c r="L35" s="109">
        <v>42.3</v>
      </c>
      <c r="M35" s="20"/>
      <c r="N35" s="26">
        <f t="shared" si="4"/>
        <v>2.309999999999995</v>
      </c>
      <c r="O35" s="26"/>
      <c r="P35" s="6" t="str">
        <f t="shared" si="5"/>
        <v>КМС</v>
      </c>
      <c r="Q35" s="5"/>
      <c r="R35" s="19"/>
      <c r="S35" s="19"/>
      <c r="T35" s="4"/>
      <c r="U35" s="4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</row>
    <row r="36" spans="1:32" ht="14.25" customHeight="1">
      <c r="A36" s="6" t="s">
        <v>134</v>
      </c>
      <c r="B36" s="7">
        <v>101</v>
      </c>
      <c r="C36" s="7" t="s">
        <v>43</v>
      </c>
      <c r="D36" s="16" t="s">
        <v>132</v>
      </c>
      <c r="E36" s="17" t="s">
        <v>166</v>
      </c>
      <c r="F36" s="24"/>
      <c r="G36" s="16"/>
      <c r="H36" s="13"/>
      <c r="I36" s="13"/>
      <c r="J36" s="13"/>
      <c r="K36" s="12" t="s">
        <v>46</v>
      </c>
      <c r="L36" s="109">
        <v>42.54</v>
      </c>
      <c r="M36" s="20"/>
      <c r="N36" s="26">
        <f t="shared" si="4"/>
        <v>2.549999999999997</v>
      </c>
      <c r="O36" s="26"/>
      <c r="P36" s="6" t="str">
        <f t="shared" si="5"/>
        <v>КМС</v>
      </c>
      <c r="Q36" s="5"/>
      <c r="R36" s="19"/>
      <c r="S36" s="19"/>
      <c r="T36" s="4"/>
      <c r="U36" s="4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</row>
    <row r="37" spans="1:32" ht="14.25" customHeight="1">
      <c r="A37" s="6" t="s">
        <v>134</v>
      </c>
      <c r="B37" s="7">
        <v>104</v>
      </c>
      <c r="C37" s="7" t="s">
        <v>47</v>
      </c>
      <c r="D37" s="16" t="s">
        <v>133</v>
      </c>
      <c r="E37" s="17" t="s">
        <v>166</v>
      </c>
      <c r="F37" s="24"/>
      <c r="G37" s="16"/>
      <c r="H37" s="13"/>
      <c r="I37" s="13"/>
      <c r="J37" s="13"/>
      <c r="K37" s="12" t="s">
        <v>46</v>
      </c>
      <c r="L37" s="109">
        <v>43.41</v>
      </c>
      <c r="M37" s="20"/>
      <c r="N37" s="26">
        <f t="shared" si="4"/>
        <v>3.4199999999999946</v>
      </c>
      <c r="O37" s="26"/>
      <c r="P37" s="6" t="str">
        <f t="shared" si="5"/>
        <v>КМС</v>
      </c>
      <c r="Q37" s="5"/>
      <c r="R37" s="19"/>
      <c r="S37" s="19"/>
      <c r="T37" s="4"/>
      <c r="U37" s="4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</row>
    <row r="38" spans="1:32" ht="14.25" customHeight="1">
      <c r="A38" s="6" t="s">
        <v>134</v>
      </c>
      <c r="B38" s="7">
        <v>91</v>
      </c>
      <c r="C38" s="7" t="s">
        <v>43</v>
      </c>
      <c r="D38" s="16" t="s">
        <v>131</v>
      </c>
      <c r="E38" s="17" t="s">
        <v>123</v>
      </c>
      <c r="F38" s="24"/>
      <c r="G38" s="16"/>
      <c r="H38" s="13"/>
      <c r="I38" s="13"/>
      <c r="J38" s="13"/>
      <c r="K38" s="12" t="s">
        <v>46</v>
      </c>
      <c r="L38" s="109">
        <v>45.57</v>
      </c>
      <c r="M38" s="20"/>
      <c r="N38" s="26">
        <f t="shared" si="4"/>
        <v>5.579999999999998</v>
      </c>
      <c r="O38" s="26"/>
      <c r="P38" s="6" t="str">
        <f t="shared" si="5"/>
        <v>I разр.</v>
      </c>
      <c r="Q38" s="5"/>
      <c r="R38" s="19"/>
      <c r="S38" s="19"/>
      <c r="T38" s="4"/>
      <c r="U38" s="4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</row>
    <row r="39" spans="1:32" ht="14.25" customHeight="1">
      <c r="A39" s="6" t="s">
        <v>134</v>
      </c>
      <c r="B39" s="7">
        <v>102</v>
      </c>
      <c r="C39" s="7" t="s">
        <v>47</v>
      </c>
      <c r="D39" s="16" t="s">
        <v>74</v>
      </c>
      <c r="E39" s="17" t="s">
        <v>123</v>
      </c>
      <c r="F39" s="24"/>
      <c r="G39" s="16"/>
      <c r="H39" s="13"/>
      <c r="I39" s="13"/>
      <c r="J39" s="13"/>
      <c r="K39" s="12" t="s">
        <v>46</v>
      </c>
      <c r="L39" s="109">
        <v>45.9</v>
      </c>
      <c r="M39" s="20"/>
      <c r="N39" s="26">
        <f t="shared" si="4"/>
        <v>5.909999999999997</v>
      </c>
      <c r="O39" s="26"/>
      <c r="P39" s="6" t="str">
        <f t="shared" si="5"/>
        <v>I разр.</v>
      </c>
      <c r="Q39" s="5"/>
      <c r="R39" s="19"/>
      <c r="S39" s="19"/>
      <c r="T39" s="4"/>
      <c r="U39" s="4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</row>
    <row r="40" spans="1:32" ht="14.25" customHeight="1">
      <c r="A40" s="6" t="s">
        <v>134</v>
      </c>
      <c r="B40" s="7">
        <v>92</v>
      </c>
      <c r="C40" s="7" t="s">
        <v>43</v>
      </c>
      <c r="D40" s="16" t="s">
        <v>121</v>
      </c>
      <c r="E40" s="17" t="s">
        <v>166</v>
      </c>
      <c r="F40" s="24"/>
      <c r="G40" s="16"/>
      <c r="H40" s="13"/>
      <c r="I40" s="13"/>
      <c r="J40" s="13"/>
      <c r="K40" s="12" t="s">
        <v>46</v>
      </c>
      <c r="L40" s="109" t="s">
        <v>161</v>
      </c>
      <c r="M40" s="20"/>
      <c r="N40" s="26"/>
      <c r="O40" s="26"/>
      <c r="P40" s="6">
        <f t="shared" si="5"/>
      </c>
      <c r="Q40" s="5"/>
      <c r="R40" s="19"/>
      <c r="S40" s="19"/>
      <c r="T40" s="4"/>
      <c r="U40" s="4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</row>
    <row r="41" spans="1:32" ht="14.25" customHeight="1" hidden="1">
      <c r="A41" s="6"/>
      <c r="B41" s="7"/>
      <c r="C41" s="7"/>
      <c r="D41" s="16"/>
      <c r="E41" s="24"/>
      <c r="F41" s="24"/>
      <c r="G41" s="16"/>
      <c r="H41" s="13"/>
      <c r="I41" s="13"/>
      <c r="J41" s="13"/>
      <c r="K41" s="25"/>
      <c r="L41" s="109"/>
      <c r="M41" s="20">
        <f>L41</f>
        <v>0</v>
      </c>
      <c r="N41" s="26"/>
      <c r="O41" s="26"/>
      <c r="P41" s="6"/>
      <c r="Q41" s="5"/>
      <c r="R41" s="19"/>
      <c r="S41" s="19"/>
      <c r="T41" s="4"/>
      <c r="U41" s="4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</row>
    <row r="42" spans="1:32" ht="5.25" customHeight="1" thickBot="1">
      <c r="A42" s="28"/>
      <c r="B42" s="29"/>
      <c r="C42" s="29"/>
      <c r="D42" s="30"/>
      <c r="E42" s="31"/>
      <c r="F42" s="32"/>
      <c r="G42" s="32"/>
      <c r="H42" s="33"/>
      <c r="I42" s="34"/>
      <c r="J42" s="35"/>
      <c r="K42" s="74"/>
      <c r="L42" s="110"/>
      <c r="M42" s="36"/>
      <c r="N42" s="64"/>
      <c r="O42" s="64"/>
      <c r="P42" s="28"/>
      <c r="Q42" s="5"/>
      <c r="R42" s="19"/>
      <c r="S42" s="19"/>
      <c r="T42" s="4"/>
      <c r="U42" s="4"/>
      <c r="V42" s="4"/>
      <c r="W42" s="4"/>
      <c r="X42" s="7"/>
      <c r="Y42" s="4"/>
      <c r="Z42" s="4"/>
      <c r="AA42" s="4"/>
      <c r="AB42" s="4"/>
      <c r="AC42" s="4"/>
      <c r="AD42" s="4"/>
      <c r="AE42" s="4"/>
      <c r="AF42" s="4"/>
    </row>
    <row r="43" ht="9" customHeight="1" thickTop="1"/>
    <row r="44" spans="2:16" ht="15" customHeight="1">
      <c r="B44" s="102" t="s">
        <v>159</v>
      </c>
      <c r="D44" s="103"/>
      <c r="E44" s="103"/>
      <c r="F44" s="103"/>
      <c r="G44" s="104"/>
      <c r="H44" s="104"/>
      <c r="L44" s="104" t="s">
        <v>65</v>
      </c>
      <c r="P44" s="105"/>
    </row>
    <row r="45" spans="2:16" ht="15" customHeight="1">
      <c r="B45" s="102" t="s">
        <v>164</v>
      </c>
      <c r="D45" s="106"/>
      <c r="E45" s="107"/>
      <c r="F45" s="108"/>
      <c r="G45" s="104"/>
      <c r="H45" s="104"/>
      <c r="I45" s="13"/>
      <c r="L45" s="104" t="s">
        <v>66</v>
      </c>
      <c r="P45" s="105"/>
    </row>
    <row r="46" spans="1:38" ht="16.5" customHeight="1">
      <c r="A46" s="6"/>
      <c r="G46" s="104"/>
      <c r="H46" s="104"/>
      <c r="L46" s="104" t="s">
        <v>67</v>
      </c>
      <c r="P46" s="105"/>
      <c r="Q46" s="5"/>
      <c r="R46" s="19"/>
      <c r="S46" s="19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</sheetData>
  <sheetProtection/>
  <mergeCells count="6">
    <mergeCell ref="C4:J4"/>
    <mergeCell ref="A1:P1"/>
    <mergeCell ref="A2:P2"/>
    <mergeCell ref="A3:D3"/>
    <mergeCell ref="J3:P3"/>
    <mergeCell ref="L4:N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7030A0"/>
  </sheetPr>
  <dimension ref="A1:AL35"/>
  <sheetViews>
    <sheetView view="pageBreakPreview" zoomScale="115" zoomScaleSheetLayoutView="115" zoomScalePageLayoutView="0" workbookViewId="0" topLeftCell="A22">
      <selection activeCell="Q22" sqref="Q1:S16384"/>
    </sheetView>
  </sheetViews>
  <sheetFormatPr defaultColWidth="9.140625" defaultRowHeight="12.75"/>
  <cols>
    <col min="1" max="1" width="5.57421875" style="1" customWidth="1"/>
    <col min="2" max="2" width="5.140625" style="1" customWidth="1"/>
    <col min="3" max="3" width="6.57421875" style="1" customWidth="1"/>
    <col min="4" max="4" width="21.00390625" style="1" customWidth="1"/>
    <col min="5" max="5" width="5.8515625" style="1" customWidth="1"/>
    <col min="6" max="6" width="9.8515625" style="1" hidden="1" customWidth="1"/>
    <col min="7" max="7" width="22.57421875" style="1" hidden="1" customWidth="1"/>
    <col min="8" max="8" width="16.421875" style="1" hidden="1" customWidth="1"/>
    <col min="9" max="9" width="26.28125" style="1" customWidth="1"/>
    <col min="10" max="10" width="1.1484375" style="1" hidden="1" customWidth="1"/>
    <col min="11" max="11" width="0.71875" style="1" hidden="1" customWidth="1"/>
    <col min="12" max="12" width="7.421875" style="1" customWidth="1"/>
    <col min="13" max="13" width="1.421875" style="1" hidden="1" customWidth="1"/>
    <col min="14" max="15" width="5.28125" style="1" customWidth="1"/>
    <col min="16" max="16" width="7.8515625" style="1" customWidth="1"/>
    <col min="17" max="17" width="4.140625" style="1" hidden="1" customWidth="1"/>
    <col min="18" max="18" width="7.28125" style="1" hidden="1" customWidth="1"/>
    <col min="19" max="19" width="0" style="1" hidden="1" customWidth="1"/>
    <col min="20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3.25" customHeight="1">
      <c r="A1" s="158" t="str">
        <f>N_sor1</f>
        <v>Соревнования по конькобежному спорту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38.25" customHeight="1">
      <c r="A2" s="162" t="str">
        <f>N_sor2</f>
        <v>"VII Зимняя Спартакиада учащихся Московской области 2015 года"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30" customHeight="1">
      <c r="A3" s="163" t="s">
        <v>21</v>
      </c>
      <c r="B3" s="163"/>
      <c r="C3" s="163"/>
      <c r="D3" s="163"/>
      <c r="E3" s="97"/>
      <c r="F3" s="97"/>
      <c r="G3" s="97"/>
      <c r="H3" s="97"/>
      <c r="I3" s="97"/>
      <c r="J3" s="164" t="str">
        <f>D_d1</f>
        <v>05 января 2015 г.</v>
      </c>
      <c r="K3" s="165"/>
      <c r="L3" s="165"/>
      <c r="M3" s="165"/>
      <c r="N3" s="165"/>
      <c r="O3" s="165"/>
      <c r="P3" s="165"/>
    </row>
    <row r="4" spans="2:38" ht="29.25" customHeight="1">
      <c r="B4" s="15"/>
      <c r="C4" s="166" t="str">
        <f>N_un</f>
        <v>Юноши</v>
      </c>
      <c r="D4" s="166"/>
      <c r="E4" s="166"/>
      <c r="F4" s="166"/>
      <c r="G4" s="166"/>
      <c r="H4" s="166"/>
      <c r="I4" s="166"/>
      <c r="J4" s="166"/>
      <c r="K4" s="15"/>
      <c r="L4" s="18" t="str">
        <f>const!C10</f>
        <v>1500 метров</v>
      </c>
      <c r="M4" s="15"/>
      <c r="N4" s="15"/>
      <c r="O4" s="15"/>
      <c r="P4" s="15"/>
      <c r="Q4" s="3"/>
      <c r="R4" s="4" t="s">
        <v>32</v>
      </c>
      <c r="S4" s="4" t="s">
        <v>33</v>
      </c>
      <c r="V4" s="4"/>
      <c r="W4" s="4"/>
      <c r="X4" s="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39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148" t="s">
        <v>163</v>
      </c>
      <c r="F5" s="2" t="s">
        <v>1</v>
      </c>
      <c r="G5" s="2" t="s">
        <v>41</v>
      </c>
      <c r="H5" s="2" t="s">
        <v>12</v>
      </c>
      <c r="I5" s="2"/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8</v>
      </c>
      <c r="P5" s="2" t="s">
        <v>5</v>
      </c>
      <c r="Q5" s="3"/>
      <c r="R5" s="19"/>
      <c r="S5" s="19"/>
      <c r="V5" s="4"/>
      <c r="W5" s="4"/>
      <c r="X5" s="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4.25" customHeight="1" thickTop="1">
      <c r="A6" s="6">
        <v>1</v>
      </c>
      <c r="B6" s="23">
        <v>18</v>
      </c>
      <c r="C6" s="23" t="s">
        <v>47</v>
      </c>
      <c r="D6" s="16" t="s">
        <v>142</v>
      </c>
      <c r="E6" s="17" t="s">
        <v>70</v>
      </c>
      <c r="F6" s="24"/>
      <c r="G6" s="16"/>
      <c r="H6" s="13"/>
      <c r="I6" s="13" t="s">
        <v>115</v>
      </c>
      <c r="J6" s="13" t="s">
        <v>46</v>
      </c>
      <c r="K6" s="149"/>
      <c r="L6" s="65">
        <f aca="true" t="shared" si="0" ref="L6:L22">(Q6*60+R6)/86400</f>
        <v>0.0013458333333333334</v>
      </c>
      <c r="M6" s="66"/>
      <c r="N6" s="63">
        <f aca="true" t="shared" si="1" ref="N6:N22">(L6-L$6)*86400</f>
        <v>0</v>
      </c>
      <c r="O6" s="145">
        <v>40</v>
      </c>
      <c r="P6" s="68" t="str">
        <f aca="true" t="shared" si="2" ref="P6:P29">IF(L6&lt;=128/86400,"КМС",IF(L6&lt;=137.4/86400,"I разр.",IF(L6&lt;=148.2/86400,"II разр.",IF(L6&lt;=161.7/86400,"III разр.",IF(L6&lt;=177.9/86400,"I юн.",IF(L6&lt;=199.5/86400,"II юн.",IF(L6&lt;=226.5/86400,"III юн.","")))))))</f>
        <v>КМС</v>
      </c>
      <c r="Q6" s="3">
        <v>1</v>
      </c>
      <c r="R6" s="19">
        <v>56.28</v>
      </c>
      <c r="S6" s="19"/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4.25" customHeight="1">
      <c r="A7" s="6">
        <v>2</v>
      </c>
      <c r="B7" s="7">
        <v>16</v>
      </c>
      <c r="C7" s="7" t="s">
        <v>43</v>
      </c>
      <c r="D7" s="16" t="s">
        <v>75</v>
      </c>
      <c r="E7" s="17" t="s">
        <v>70</v>
      </c>
      <c r="F7" s="24">
        <v>35755</v>
      </c>
      <c r="G7" s="16"/>
      <c r="H7" s="13"/>
      <c r="I7" s="13" t="s">
        <v>118</v>
      </c>
      <c r="J7" s="13" t="s">
        <v>46</v>
      </c>
      <c r="K7" s="25"/>
      <c r="L7" s="73">
        <f t="shared" si="0"/>
        <v>0.001352662037037037</v>
      </c>
      <c r="M7" s="27"/>
      <c r="N7" s="26">
        <f t="shared" si="1"/>
        <v>0.5899999999999871</v>
      </c>
      <c r="O7" s="145">
        <v>38</v>
      </c>
      <c r="P7" s="6" t="str">
        <f t="shared" si="2"/>
        <v>КМС</v>
      </c>
      <c r="Q7" s="3">
        <v>1</v>
      </c>
      <c r="R7" s="19">
        <v>56.87</v>
      </c>
      <c r="S7" s="19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4.25" customHeight="1">
      <c r="A8" s="6">
        <v>3</v>
      </c>
      <c r="B8" s="7">
        <v>2</v>
      </c>
      <c r="C8" s="7" t="s">
        <v>47</v>
      </c>
      <c r="D8" s="16" t="s">
        <v>78</v>
      </c>
      <c r="E8" s="17" t="s">
        <v>70</v>
      </c>
      <c r="F8" s="24">
        <v>36150</v>
      </c>
      <c r="G8" s="16"/>
      <c r="H8" s="13"/>
      <c r="I8" s="13" t="s">
        <v>115</v>
      </c>
      <c r="J8" s="13" t="s">
        <v>46</v>
      </c>
      <c r="K8" s="25"/>
      <c r="L8" s="73">
        <f t="shared" si="0"/>
        <v>0.001425462962962963</v>
      </c>
      <c r="M8" s="27"/>
      <c r="N8" s="26">
        <f t="shared" si="1"/>
        <v>6.8799999999999955</v>
      </c>
      <c r="O8" s="145">
        <v>36</v>
      </c>
      <c r="P8" s="6" t="str">
        <f t="shared" si="2"/>
        <v>КМС</v>
      </c>
      <c r="Q8" s="3">
        <v>2</v>
      </c>
      <c r="R8" s="19">
        <v>3.16</v>
      </c>
      <c r="S8" s="19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4.25" customHeight="1">
      <c r="A9" s="6">
        <v>4</v>
      </c>
      <c r="B9" s="7">
        <v>1</v>
      </c>
      <c r="C9" s="7" t="s">
        <v>43</v>
      </c>
      <c r="D9" s="16" t="s">
        <v>76</v>
      </c>
      <c r="E9" s="17" t="s">
        <v>70</v>
      </c>
      <c r="F9" s="24">
        <v>35972</v>
      </c>
      <c r="G9" s="16"/>
      <c r="H9" s="13"/>
      <c r="I9" s="13" t="s">
        <v>115</v>
      </c>
      <c r="J9" s="13" t="s">
        <v>46</v>
      </c>
      <c r="K9" s="25"/>
      <c r="L9" s="73">
        <f t="shared" si="0"/>
        <v>0.001430439814814815</v>
      </c>
      <c r="M9" s="27"/>
      <c r="N9" s="26">
        <f t="shared" si="1"/>
        <v>7.310000000000002</v>
      </c>
      <c r="O9" s="145">
        <v>35</v>
      </c>
      <c r="P9" s="6" t="str">
        <f t="shared" si="2"/>
        <v>КМС</v>
      </c>
      <c r="Q9" s="3">
        <v>2</v>
      </c>
      <c r="R9" s="19">
        <v>3.59</v>
      </c>
      <c r="S9" s="19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4.25" customHeight="1">
      <c r="A10" s="6">
        <v>5</v>
      </c>
      <c r="B10" s="7">
        <v>5</v>
      </c>
      <c r="C10" s="7" t="s">
        <v>43</v>
      </c>
      <c r="D10" s="16" t="s">
        <v>55</v>
      </c>
      <c r="E10" s="17" t="s">
        <v>45</v>
      </c>
      <c r="F10" s="24">
        <v>36541</v>
      </c>
      <c r="G10" s="16"/>
      <c r="H10" s="13"/>
      <c r="I10" s="13" t="s">
        <v>115</v>
      </c>
      <c r="J10" s="13" t="s">
        <v>46</v>
      </c>
      <c r="K10" s="25"/>
      <c r="L10" s="73">
        <f t="shared" si="0"/>
        <v>0.0014313657407407409</v>
      </c>
      <c r="M10" s="27"/>
      <c r="N10" s="26">
        <f t="shared" si="1"/>
        <v>7.390000000000002</v>
      </c>
      <c r="O10" s="145">
        <v>34</v>
      </c>
      <c r="P10" s="6" t="str">
        <f t="shared" si="2"/>
        <v>КМС</v>
      </c>
      <c r="Q10" s="3">
        <v>2</v>
      </c>
      <c r="R10" s="19">
        <v>3.67</v>
      </c>
      <c r="S10" s="19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4.25" customHeight="1">
      <c r="A11" s="6">
        <v>6</v>
      </c>
      <c r="B11" s="7">
        <v>3</v>
      </c>
      <c r="C11" s="7" t="s">
        <v>43</v>
      </c>
      <c r="D11" s="16" t="s">
        <v>77</v>
      </c>
      <c r="E11" s="17" t="s">
        <v>70</v>
      </c>
      <c r="F11" s="24">
        <v>36274</v>
      </c>
      <c r="G11" s="16"/>
      <c r="H11" s="13"/>
      <c r="I11" s="13" t="s">
        <v>105</v>
      </c>
      <c r="J11" s="13" t="s">
        <v>46</v>
      </c>
      <c r="K11" s="25"/>
      <c r="L11" s="73">
        <f t="shared" si="0"/>
        <v>0.0014356481481481481</v>
      </c>
      <c r="M11" s="27"/>
      <c r="N11" s="26">
        <f t="shared" si="1"/>
        <v>7.759999999999991</v>
      </c>
      <c r="O11" s="145"/>
      <c r="P11" s="6" t="str">
        <f t="shared" si="2"/>
        <v>КМС</v>
      </c>
      <c r="Q11" s="3">
        <v>2</v>
      </c>
      <c r="R11" s="19">
        <v>4.04</v>
      </c>
      <c r="S11" s="19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4.25" customHeight="1">
      <c r="A12" s="6">
        <v>7</v>
      </c>
      <c r="B12" s="7">
        <v>14</v>
      </c>
      <c r="C12" s="7" t="s">
        <v>47</v>
      </c>
      <c r="D12" s="16" t="s">
        <v>51</v>
      </c>
      <c r="E12" s="17" t="s">
        <v>45</v>
      </c>
      <c r="F12" s="24">
        <v>36412</v>
      </c>
      <c r="G12" s="16"/>
      <c r="H12" s="13"/>
      <c r="I12" s="13" t="s">
        <v>105</v>
      </c>
      <c r="J12" s="13" t="s">
        <v>46</v>
      </c>
      <c r="K12" s="25"/>
      <c r="L12" s="73">
        <f t="shared" si="0"/>
        <v>0.0014561342592592592</v>
      </c>
      <c r="M12" s="27"/>
      <c r="N12" s="26">
        <f t="shared" si="1"/>
        <v>9.529999999999989</v>
      </c>
      <c r="O12" s="145"/>
      <c r="P12" s="6" t="str">
        <f t="shared" si="2"/>
        <v>КМС</v>
      </c>
      <c r="Q12" s="3">
        <v>2</v>
      </c>
      <c r="R12" s="19">
        <v>5.81</v>
      </c>
      <c r="S12" s="19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4.25" customHeight="1">
      <c r="A13" s="6">
        <v>8</v>
      </c>
      <c r="B13" s="7">
        <v>8</v>
      </c>
      <c r="C13" s="7" t="s">
        <v>43</v>
      </c>
      <c r="D13" s="16" t="s">
        <v>50</v>
      </c>
      <c r="E13" s="17" t="s">
        <v>45</v>
      </c>
      <c r="F13" s="24">
        <v>36457</v>
      </c>
      <c r="G13" s="16"/>
      <c r="H13" s="13"/>
      <c r="I13" s="13" t="s">
        <v>105</v>
      </c>
      <c r="J13" s="13" t="s">
        <v>46</v>
      </c>
      <c r="K13" s="25"/>
      <c r="L13" s="73">
        <f t="shared" si="0"/>
        <v>0.0014597222222222223</v>
      </c>
      <c r="M13" s="27"/>
      <c r="N13" s="26">
        <f t="shared" si="1"/>
        <v>9.839999999999996</v>
      </c>
      <c r="O13" s="145"/>
      <c r="P13" s="6" t="str">
        <f t="shared" si="2"/>
        <v>КМС</v>
      </c>
      <c r="Q13" s="3">
        <v>2</v>
      </c>
      <c r="R13" s="19">
        <v>6.12</v>
      </c>
      <c r="S13" s="19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4.25" customHeight="1">
      <c r="A14" s="6">
        <v>9</v>
      </c>
      <c r="B14" s="7">
        <v>33</v>
      </c>
      <c r="C14" s="7" t="s">
        <v>47</v>
      </c>
      <c r="D14" s="16" t="s">
        <v>83</v>
      </c>
      <c r="E14" s="17" t="s">
        <v>70</v>
      </c>
      <c r="F14" s="24">
        <v>36217</v>
      </c>
      <c r="G14" s="16"/>
      <c r="H14" s="13"/>
      <c r="I14" s="13" t="s">
        <v>105</v>
      </c>
      <c r="J14" s="13" t="s">
        <v>46</v>
      </c>
      <c r="K14" s="25"/>
      <c r="L14" s="73">
        <f t="shared" si="0"/>
        <v>0.0014788194444444445</v>
      </c>
      <c r="M14" s="27"/>
      <c r="N14" s="26">
        <f t="shared" si="1"/>
        <v>11.489999999999997</v>
      </c>
      <c r="O14" s="145"/>
      <c r="P14" s="6" t="s">
        <v>90</v>
      </c>
      <c r="Q14" s="3">
        <v>2</v>
      </c>
      <c r="R14" s="19">
        <v>7.77</v>
      </c>
      <c r="S14" s="19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4.25" customHeight="1">
      <c r="A15" s="6">
        <v>10</v>
      </c>
      <c r="B15" s="7">
        <v>15</v>
      </c>
      <c r="C15" s="7" t="s">
        <v>47</v>
      </c>
      <c r="D15" s="16" t="s">
        <v>59</v>
      </c>
      <c r="E15" s="17" t="s">
        <v>45</v>
      </c>
      <c r="F15" s="24">
        <v>36357</v>
      </c>
      <c r="G15" s="16"/>
      <c r="H15" s="13"/>
      <c r="I15" s="13" t="s">
        <v>118</v>
      </c>
      <c r="J15" s="13" t="s">
        <v>46</v>
      </c>
      <c r="K15" s="25"/>
      <c r="L15" s="73">
        <f t="shared" si="0"/>
        <v>0.0014846064814814815</v>
      </c>
      <c r="M15" s="27"/>
      <c r="N15" s="26">
        <f t="shared" si="1"/>
        <v>11.989999999999993</v>
      </c>
      <c r="O15" s="145">
        <v>33</v>
      </c>
      <c r="P15" s="6" t="s">
        <v>90</v>
      </c>
      <c r="Q15" s="3">
        <v>2</v>
      </c>
      <c r="R15" s="19">
        <v>8.27</v>
      </c>
      <c r="S15" s="19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4.25" customHeight="1">
      <c r="A16" s="6">
        <v>11</v>
      </c>
      <c r="B16" s="7">
        <v>23</v>
      </c>
      <c r="C16" s="7" t="s">
        <v>43</v>
      </c>
      <c r="D16" s="16" t="s">
        <v>53</v>
      </c>
      <c r="E16" s="17" t="s">
        <v>45</v>
      </c>
      <c r="F16" s="24">
        <v>37061</v>
      </c>
      <c r="G16" s="16"/>
      <c r="H16" s="13"/>
      <c r="I16" s="13" t="s">
        <v>105</v>
      </c>
      <c r="J16" s="13" t="s">
        <v>46</v>
      </c>
      <c r="K16" s="12"/>
      <c r="L16" s="73">
        <f t="shared" si="0"/>
        <v>0.0015185185185185184</v>
      </c>
      <c r="M16" s="27">
        <f>ROUNDDOWN(L16*86400/2,3)</f>
        <v>65.6</v>
      </c>
      <c r="N16" s="26">
        <f t="shared" si="1"/>
        <v>14.919999999999984</v>
      </c>
      <c r="O16" s="145"/>
      <c r="P16" s="6" t="s">
        <v>90</v>
      </c>
      <c r="Q16" s="3">
        <v>2</v>
      </c>
      <c r="R16" s="19">
        <v>11.2</v>
      </c>
      <c r="S16" s="19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4.25" customHeight="1">
      <c r="A17" s="6">
        <v>12</v>
      </c>
      <c r="B17" s="7">
        <v>24</v>
      </c>
      <c r="C17" s="7" t="s">
        <v>47</v>
      </c>
      <c r="D17" s="14" t="s">
        <v>54</v>
      </c>
      <c r="E17" s="7" t="s">
        <v>45</v>
      </c>
      <c r="F17" s="22">
        <v>36651</v>
      </c>
      <c r="G17" s="14"/>
      <c r="H17" s="12"/>
      <c r="I17" s="12" t="s">
        <v>117</v>
      </c>
      <c r="J17" s="12" t="s">
        <v>46</v>
      </c>
      <c r="K17" s="12"/>
      <c r="L17" s="73">
        <f t="shared" si="0"/>
        <v>0.0015723379629629629</v>
      </c>
      <c r="M17" s="27">
        <f>ROUNDDOWN(L17*86400/2,3)</f>
        <v>67.925</v>
      </c>
      <c r="N17" s="26">
        <f t="shared" si="1"/>
        <v>19.569999999999986</v>
      </c>
      <c r="O17" s="145">
        <v>32</v>
      </c>
      <c r="P17" s="6" t="s">
        <v>90</v>
      </c>
      <c r="Q17" s="3">
        <v>2</v>
      </c>
      <c r="R17" s="19">
        <v>15.85</v>
      </c>
      <c r="S17" s="19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4.25" customHeight="1">
      <c r="A18" s="6">
        <v>13</v>
      </c>
      <c r="B18" s="7">
        <v>4</v>
      </c>
      <c r="C18" s="7" t="s">
        <v>47</v>
      </c>
      <c r="D18" s="16" t="s">
        <v>86</v>
      </c>
      <c r="E18" s="17" t="s">
        <v>70</v>
      </c>
      <c r="F18" s="24">
        <v>36323</v>
      </c>
      <c r="G18" s="16"/>
      <c r="H18" s="13"/>
      <c r="I18" s="13" t="s">
        <v>105</v>
      </c>
      <c r="J18" s="13" t="s">
        <v>46</v>
      </c>
      <c r="K18" s="25"/>
      <c r="L18" s="73">
        <f t="shared" si="0"/>
        <v>0.0015809027777777779</v>
      </c>
      <c r="M18" s="27"/>
      <c r="N18" s="26">
        <f t="shared" si="1"/>
        <v>20.31</v>
      </c>
      <c r="O18" s="145"/>
      <c r="P18" s="6" t="s">
        <v>90</v>
      </c>
      <c r="Q18" s="3">
        <v>2</v>
      </c>
      <c r="R18" s="19">
        <v>16.59</v>
      </c>
      <c r="S18" s="19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4.25" customHeight="1">
      <c r="A19" s="6">
        <v>14</v>
      </c>
      <c r="B19" s="7">
        <v>21</v>
      </c>
      <c r="C19" s="7" t="s">
        <v>47</v>
      </c>
      <c r="D19" s="14" t="s">
        <v>84</v>
      </c>
      <c r="E19" s="7" t="s">
        <v>70</v>
      </c>
      <c r="F19" s="22">
        <v>36139</v>
      </c>
      <c r="G19" s="14"/>
      <c r="H19" s="12"/>
      <c r="I19" s="12" t="s">
        <v>105</v>
      </c>
      <c r="J19" s="12" t="s">
        <v>46</v>
      </c>
      <c r="K19" s="25"/>
      <c r="L19" s="73">
        <f t="shared" si="0"/>
        <v>0.0016012731481481481</v>
      </c>
      <c r="M19" s="27">
        <f>ROUNDDOWN(L19*86400/2,3)</f>
        <v>69.175</v>
      </c>
      <c r="N19" s="26">
        <f t="shared" si="1"/>
        <v>22.06999999999999</v>
      </c>
      <c r="O19" s="145"/>
      <c r="P19" s="6" t="str">
        <f t="shared" si="2"/>
        <v>II разр.</v>
      </c>
      <c r="Q19" s="3">
        <v>2</v>
      </c>
      <c r="R19" s="19">
        <v>18.35</v>
      </c>
      <c r="S19" s="19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4.25" customHeight="1">
      <c r="A20" s="6">
        <v>15</v>
      </c>
      <c r="B20" s="7">
        <v>27</v>
      </c>
      <c r="C20" s="7" t="s">
        <v>43</v>
      </c>
      <c r="D20" s="16" t="s">
        <v>48</v>
      </c>
      <c r="E20" s="17" t="s">
        <v>45</v>
      </c>
      <c r="F20" s="24">
        <v>36514</v>
      </c>
      <c r="G20" s="16"/>
      <c r="H20" s="13"/>
      <c r="I20" s="13" t="s">
        <v>105</v>
      </c>
      <c r="J20" s="13" t="s">
        <v>46</v>
      </c>
      <c r="K20" s="12"/>
      <c r="L20" s="73">
        <f t="shared" si="0"/>
        <v>0.0016187500000000002</v>
      </c>
      <c r="M20" s="27">
        <f>ROUNDDOWN(L20*86400/2,3)</f>
        <v>69.93</v>
      </c>
      <c r="N20" s="26">
        <f t="shared" si="1"/>
        <v>23.58000000000001</v>
      </c>
      <c r="O20" s="145"/>
      <c r="P20" s="6" t="str">
        <f t="shared" si="2"/>
        <v>II разр.</v>
      </c>
      <c r="Q20" s="3">
        <v>2</v>
      </c>
      <c r="R20" s="19">
        <v>19.86</v>
      </c>
      <c r="S20" s="19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4.25" customHeight="1">
      <c r="A21" s="6">
        <v>16</v>
      </c>
      <c r="B21" s="7">
        <v>7</v>
      </c>
      <c r="C21" s="7" t="s">
        <v>47</v>
      </c>
      <c r="D21" s="14" t="s">
        <v>58</v>
      </c>
      <c r="E21" s="7" t="s">
        <v>45</v>
      </c>
      <c r="F21" s="22">
        <v>36909</v>
      </c>
      <c r="G21" s="14"/>
      <c r="H21" s="12"/>
      <c r="I21" s="12" t="s">
        <v>105</v>
      </c>
      <c r="J21" s="12" t="s">
        <v>46</v>
      </c>
      <c r="K21" s="12"/>
      <c r="L21" s="73">
        <f t="shared" si="0"/>
        <v>0.001624884259259259</v>
      </c>
      <c r="M21" s="27">
        <f>ROUNDDOWN(L21*86400/2,3)</f>
        <v>70.195</v>
      </c>
      <c r="N21" s="26">
        <f t="shared" si="1"/>
        <v>24.109999999999975</v>
      </c>
      <c r="O21" s="145"/>
      <c r="P21" s="6" t="str">
        <f t="shared" si="2"/>
        <v>II разр.</v>
      </c>
      <c r="Q21" s="3">
        <v>2</v>
      </c>
      <c r="R21" s="19">
        <v>20.39</v>
      </c>
      <c r="S21" s="19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4.25" customHeight="1">
      <c r="A22" s="6">
        <v>17</v>
      </c>
      <c r="B22" s="7">
        <v>28</v>
      </c>
      <c r="C22" s="7" t="s">
        <v>47</v>
      </c>
      <c r="D22" s="14" t="s">
        <v>56</v>
      </c>
      <c r="E22" s="7" t="s">
        <v>45</v>
      </c>
      <c r="F22" s="22">
        <v>36371</v>
      </c>
      <c r="G22" s="14"/>
      <c r="H22" s="12"/>
      <c r="I22" s="12" t="s">
        <v>105</v>
      </c>
      <c r="J22" s="12" t="s">
        <v>46</v>
      </c>
      <c r="K22" s="25"/>
      <c r="L22" s="73">
        <f t="shared" si="0"/>
        <v>0.0016349537037037036</v>
      </c>
      <c r="M22" s="27">
        <f>ROUNDDOWN(L22*86400/2,3)</f>
        <v>70.63</v>
      </c>
      <c r="N22" s="26">
        <f t="shared" si="1"/>
        <v>24.97999999999998</v>
      </c>
      <c r="O22" s="145"/>
      <c r="P22" s="6" t="str">
        <f t="shared" si="2"/>
        <v>II разр.</v>
      </c>
      <c r="Q22" s="3">
        <v>2</v>
      </c>
      <c r="R22" s="19">
        <v>21.26</v>
      </c>
      <c r="S22" s="19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4.25" customHeight="1">
      <c r="A23" s="6"/>
      <c r="B23" s="7">
        <v>26</v>
      </c>
      <c r="C23" s="7" t="s">
        <v>43</v>
      </c>
      <c r="D23" s="14" t="s">
        <v>139</v>
      </c>
      <c r="E23" s="7" t="s">
        <v>45</v>
      </c>
      <c r="F23" s="22"/>
      <c r="G23" s="14"/>
      <c r="H23" s="12"/>
      <c r="I23" s="12" t="s">
        <v>105</v>
      </c>
      <c r="J23" s="12" t="s">
        <v>46</v>
      </c>
      <c r="K23" s="12"/>
      <c r="L23" s="73" t="s">
        <v>68</v>
      </c>
      <c r="M23" s="27" t="e">
        <f>ROUNDDOWN(L23*86400/2,3)</f>
        <v>#VALUE!</v>
      </c>
      <c r="N23" s="26"/>
      <c r="O23" s="145"/>
      <c r="P23" s="6">
        <f t="shared" si="2"/>
      </c>
      <c r="Q23" s="3"/>
      <c r="R23" s="19"/>
      <c r="S23" s="19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4.25" customHeight="1" thickBot="1">
      <c r="A24" s="28"/>
      <c r="B24" s="29">
        <v>6</v>
      </c>
      <c r="C24" s="29" t="s">
        <v>43</v>
      </c>
      <c r="D24" s="30" t="s">
        <v>140</v>
      </c>
      <c r="E24" s="32" t="s">
        <v>45</v>
      </c>
      <c r="F24" s="31">
        <v>37211</v>
      </c>
      <c r="G24" s="30"/>
      <c r="H24" s="33"/>
      <c r="I24" s="33" t="s">
        <v>105</v>
      </c>
      <c r="J24" s="33" t="s">
        <v>46</v>
      </c>
      <c r="K24" s="35"/>
      <c r="L24" s="71" t="s">
        <v>68</v>
      </c>
      <c r="M24" s="72"/>
      <c r="N24" s="64"/>
      <c r="O24" s="147"/>
      <c r="P24" s="28">
        <f t="shared" si="2"/>
      </c>
      <c r="Q24" s="3"/>
      <c r="R24" s="19"/>
      <c r="S24" s="19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4.25" customHeight="1" thickTop="1">
      <c r="A25" s="6" t="s">
        <v>134</v>
      </c>
      <c r="B25" s="7">
        <v>50</v>
      </c>
      <c r="C25" s="7" t="s">
        <v>43</v>
      </c>
      <c r="D25" s="16" t="s">
        <v>153</v>
      </c>
      <c r="E25" s="17" t="s">
        <v>23</v>
      </c>
      <c r="F25" s="24"/>
      <c r="G25" s="16"/>
      <c r="H25" s="13"/>
      <c r="I25" s="13"/>
      <c r="J25" s="13" t="s">
        <v>46</v>
      </c>
      <c r="K25" s="25"/>
      <c r="L25" s="73">
        <f>(Q25*60+R25)/86400</f>
        <v>0.0013913194444444444</v>
      </c>
      <c r="M25" s="27"/>
      <c r="N25" s="26">
        <f>(L25-L$25)*86400</f>
        <v>0</v>
      </c>
      <c r="O25" s="145"/>
      <c r="P25" s="6" t="str">
        <f t="shared" si="2"/>
        <v>КМС</v>
      </c>
      <c r="Q25" s="3">
        <v>2</v>
      </c>
      <c r="R25" s="19">
        <v>0.21</v>
      </c>
      <c r="S25" s="19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4.25" customHeight="1">
      <c r="A26" s="6" t="s">
        <v>134</v>
      </c>
      <c r="B26" s="7">
        <v>51</v>
      </c>
      <c r="C26" s="7" t="s">
        <v>47</v>
      </c>
      <c r="D26" s="16" t="s">
        <v>152</v>
      </c>
      <c r="E26" s="17" t="s">
        <v>23</v>
      </c>
      <c r="F26" s="24"/>
      <c r="G26" s="16"/>
      <c r="H26" s="13"/>
      <c r="I26" s="13"/>
      <c r="J26" s="13" t="s">
        <v>46</v>
      </c>
      <c r="K26" s="25"/>
      <c r="L26" s="73">
        <f>(Q26*60+R26)/86400</f>
        <v>0.001398263888888889</v>
      </c>
      <c r="M26" s="27"/>
      <c r="N26" s="26">
        <f>(L26-L$25)*86400</f>
        <v>0.6000000000000151</v>
      </c>
      <c r="O26" s="145"/>
      <c r="P26" s="6" t="str">
        <f t="shared" si="2"/>
        <v>КМС</v>
      </c>
      <c r="Q26" s="3">
        <v>2</v>
      </c>
      <c r="R26" s="19">
        <v>0.81</v>
      </c>
      <c r="S26" s="19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4.25" customHeight="1">
      <c r="A27" s="6" t="s">
        <v>134</v>
      </c>
      <c r="B27" s="7">
        <v>53</v>
      </c>
      <c r="C27" s="7" t="s">
        <v>47</v>
      </c>
      <c r="D27" s="16" t="s">
        <v>155</v>
      </c>
      <c r="E27" s="17" t="s">
        <v>23</v>
      </c>
      <c r="F27" s="24"/>
      <c r="G27" s="16"/>
      <c r="H27" s="13"/>
      <c r="I27" s="13"/>
      <c r="J27" s="13"/>
      <c r="K27" s="25"/>
      <c r="L27" s="73">
        <f>(Q27*60+R27)/86400</f>
        <v>0.001411574074074074</v>
      </c>
      <c r="M27" s="27"/>
      <c r="N27" s="26">
        <f>(L27-L$25)*86400</f>
        <v>1.7499999999999987</v>
      </c>
      <c r="O27" s="145"/>
      <c r="P27" s="6" t="str">
        <f t="shared" si="2"/>
        <v>КМС</v>
      </c>
      <c r="Q27" s="3">
        <v>2</v>
      </c>
      <c r="R27" s="19">
        <v>1.96</v>
      </c>
      <c r="S27" s="19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4.25" customHeight="1">
      <c r="A28" s="6" t="s">
        <v>134</v>
      </c>
      <c r="B28" s="7">
        <v>41</v>
      </c>
      <c r="C28" s="7" t="s">
        <v>43</v>
      </c>
      <c r="D28" s="16" t="s">
        <v>149</v>
      </c>
      <c r="E28" s="17" t="s">
        <v>168</v>
      </c>
      <c r="F28" s="24">
        <v>35912</v>
      </c>
      <c r="G28" s="16"/>
      <c r="H28" s="13"/>
      <c r="I28" s="13"/>
      <c r="J28" s="13" t="s">
        <v>80</v>
      </c>
      <c r="K28" s="25"/>
      <c r="L28" s="73">
        <f>(Q28*60+R28)/86400</f>
        <v>0.0014238425925925927</v>
      </c>
      <c r="M28" s="27"/>
      <c r="N28" s="26">
        <f>(L28-L$25)*86400</f>
        <v>2.810000000000011</v>
      </c>
      <c r="O28" s="145"/>
      <c r="P28" s="6" t="str">
        <f t="shared" si="2"/>
        <v>КМС</v>
      </c>
      <c r="Q28" s="3">
        <v>2</v>
      </c>
      <c r="R28" s="19">
        <v>3.02</v>
      </c>
      <c r="S28" s="19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4.25" customHeight="1">
      <c r="A29" s="6" t="s">
        <v>134</v>
      </c>
      <c r="B29" s="7">
        <v>42</v>
      </c>
      <c r="C29" s="7" t="s">
        <v>43</v>
      </c>
      <c r="D29" s="16" t="s">
        <v>79</v>
      </c>
      <c r="E29" s="17" t="s">
        <v>70</v>
      </c>
      <c r="F29" s="24">
        <v>35640</v>
      </c>
      <c r="G29" s="16"/>
      <c r="H29" s="13"/>
      <c r="I29" s="13"/>
      <c r="J29" s="13" t="s">
        <v>80</v>
      </c>
      <c r="K29" s="25"/>
      <c r="L29" s="73">
        <f>(Q29*60+R29)/86400</f>
        <v>0.0014493055555555555</v>
      </c>
      <c r="M29" s="27"/>
      <c r="N29" s="26">
        <f>(L29-L$25)*86400</f>
        <v>5.009999999999998</v>
      </c>
      <c r="O29" s="145"/>
      <c r="P29" s="6" t="str">
        <f t="shared" si="2"/>
        <v>КМС</v>
      </c>
      <c r="Q29" s="3">
        <v>2</v>
      </c>
      <c r="R29" s="19">
        <v>5.22</v>
      </c>
      <c r="S29" s="19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5.25" customHeight="1" thickBot="1">
      <c r="A30" s="28"/>
      <c r="B30" s="29"/>
      <c r="C30" s="29"/>
      <c r="D30" s="30"/>
      <c r="E30" s="31"/>
      <c r="F30" s="32"/>
      <c r="G30" s="32"/>
      <c r="H30" s="33"/>
      <c r="I30" s="33"/>
      <c r="J30" s="33"/>
      <c r="K30" s="35"/>
      <c r="L30" s="71"/>
      <c r="M30" s="72"/>
      <c r="N30" s="64"/>
      <c r="O30" s="64"/>
      <c r="P30" s="28"/>
      <c r="Q30" s="3"/>
      <c r="R30" s="19"/>
      <c r="S30" s="19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6" customHeight="1" hidden="1" thickBot="1">
      <c r="A31" s="28"/>
      <c r="B31" s="29"/>
      <c r="C31" s="29"/>
      <c r="D31" s="34"/>
      <c r="E31" s="69"/>
      <c r="F31" s="29"/>
      <c r="G31" s="29"/>
      <c r="H31" s="35"/>
      <c r="I31" s="35"/>
      <c r="J31" s="35"/>
      <c r="K31" s="74"/>
      <c r="L31" s="71"/>
      <c r="M31" s="72"/>
      <c r="N31" s="64"/>
      <c r="O31" s="64"/>
      <c r="P31" s="28"/>
      <c r="Q31" s="3"/>
      <c r="R31" s="19"/>
      <c r="S31" s="19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1.25" customHeight="1" thickTop="1">
      <c r="A32" s="6"/>
      <c r="B32" s="7"/>
      <c r="C32" s="7"/>
      <c r="D32" s="16"/>
      <c r="E32" s="24"/>
      <c r="F32" s="17"/>
      <c r="G32" s="17"/>
      <c r="H32" s="13"/>
      <c r="I32" s="13"/>
      <c r="J32" s="13"/>
      <c r="K32" s="25"/>
      <c r="L32" s="21"/>
      <c r="M32" s="27"/>
      <c r="N32" s="26"/>
      <c r="O32" s="26"/>
      <c r="P32" s="6"/>
      <c r="Q32" s="3"/>
      <c r="R32" s="19"/>
      <c r="S32" s="19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2:16" ht="12.75">
      <c r="B33" s="102" t="s">
        <v>171</v>
      </c>
      <c r="C33" s="102"/>
      <c r="D33" s="126"/>
      <c r="E33" s="126"/>
      <c r="F33" s="126"/>
      <c r="G33" s="104"/>
      <c r="H33" s="104"/>
      <c r="L33" s="104" t="s">
        <v>65</v>
      </c>
      <c r="M33" s="102"/>
      <c r="N33" s="102"/>
      <c r="O33" s="102"/>
      <c r="P33" s="105"/>
    </row>
    <row r="34" spans="2:16" ht="12.75">
      <c r="B34" s="102" t="s">
        <v>172</v>
      </c>
      <c r="C34" s="102"/>
      <c r="D34" s="127"/>
      <c r="E34" s="128"/>
      <c r="F34" s="129"/>
      <c r="G34" s="104"/>
      <c r="H34" s="104"/>
      <c r="I34" s="13"/>
      <c r="L34" s="104" t="s">
        <v>66</v>
      </c>
      <c r="M34" s="102"/>
      <c r="N34" s="102"/>
      <c r="O34" s="102"/>
      <c r="P34" s="105"/>
    </row>
    <row r="35" spans="1:18" ht="12.75">
      <c r="A35" s="6"/>
      <c r="B35" s="131"/>
      <c r="C35" s="131"/>
      <c r="D35" s="132"/>
      <c r="E35" s="133"/>
      <c r="F35" s="134"/>
      <c r="G35" s="134"/>
      <c r="H35" s="130"/>
      <c r="I35" s="12"/>
      <c r="J35" s="12"/>
      <c r="K35" s="8"/>
      <c r="L35" s="104" t="s">
        <v>67</v>
      </c>
      <c r="M35" s="135"/>
      <c r="N35" s="136"/>
      <c r="O35" s="136"/>
      <c r="P35" s="6"/>
      <c r="Q35" s="5"/>
      <c r="R35" s="19"/>
    </row>
    <row r="36" ht="22.5" customHeight="1"/>
  </sheetData>
  <sheetProtection/>
  <mergeCells count="5">
    <mergeCell ref="C4:J4"/>
    <mergeCell ref="A1:P1"/>
    <mergeCell ref="A2:P2"/>
    <mergeCell ref="A3:D3"/>
    <mergeCell ref="J3:P3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 Баканов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7030A0"/>
  </sheetPr>
  <dimension ref="A1:AL30"/>
  <sheetViews>
    <sheetView view="pageBreakPreview" zoomScale="130" zoomScaleNormal="115" zoomScaleSheetLayoutView="130" zoomScalePageLayoutView="0" workbookViewId="0" topLeftCell="A1">
      <selection activeCell="Q1" sqref="Q1:S1638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19.8515625" style="1" customWidth="1"/>
    <col min="5" max="5" width="5.7109375" style="1" customWidth="1"/>
    <col min="6" max="6" width="9.8515625" style="1" hidden="1" customWidth="1"/>
    <col min="7" max="7" width="21.8515625" style="1" hidden="1" customWidth="1"/>
    <col min="8" max="8" width="18.8515625" style="1" hidden="1" customWidth="1"/>
    <col min="9" max="9" width="27.28125" style="1" customWidth="1"/>
    <col min="10" max="10" width="0.85546875" style="1" hidden="1" customWidth="1"/>
    <col min="11" max="11" width="0.2890625" style="1" hidden="1" customWidth="1"/>
    <col min="12" max="12" width="8.421875" style="1" customWidth="1"/>
    <col min="13" max="13" width="7.421875" style="1" hidden="1" customWidth="1"/>
    <col min="14" max="14" width="6.140625" style="1" customWidth="1"/>
    <col min="15" max="15" width="5.8515625" style="1" customWidth="1"/>
    <col min="16" max="16" width="7.8515625" style="1" customWidth="1"/>
    <col min="17" max="17" width="4.140625" style="1" hidden="1" customWidth="1"/>
    <col min="18" max="18" width="7.57421875" style="1" hidden="1" customWidth="1"/>
    <col min="19" max="19" width="0" style="1" hidden="1" customWidth="1"/>
    <col min="20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0.75" customHeight="1">
      <c r="A1" s="158" t="str">
        <f>N_sor1</f>
        <v>Соревнования по конькобежному спорту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39" customHeight="1">
      <c r="A2" s="167" t="str">
        <f>N_sor2</f>
        <v>"VII Зимняя Спартакиада учащихся Московской области 2015 года"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41.25" customHeight="1">
      <c r="A3" s="163" t="s">
        <v>21</v>
      </c>
      <c r="B3" s="163"/>
      <c r="C3" s="163"/>
      <c r="D3" s="163"/>
      <c r="E3" s="97"/>
      <c r="F3" s="97"/>
      <c r="G3" s="97"/>
      <c r="H3" s="97"/>
      <c r="I3" s="97"/>
      <c r="J3" s="164" t="str">
        <f>D_d1</f>
        <v>05 января 2015 г.</v>
      </c>
      <c r="K3" s="165"/>
      <c r="L3" s="165"/>
      <c r="M3" s="165"/>
      <c r="N3" s="165"/>
      <c r="O3" s="165"/>
      <c r="P3" s="165"/>
    </row>
    <row r="4" spans="1:16" ht="12" customHeight="1">
      <c r="A4" s="123"/>
      <c r="B4" s="123"/>
      <c r="C4" s="123"/>
      <c r="D4" s="123"/>
      <c r="E4" s="97"/>
      <c r="F4" s="97"/>
      <c r="G4" s="97"/>
      <c r="H4" s="97"/>
      <c r="I4" s="97"/>
      <c r="J4" s="124"/>
      <c r="K4" s="125"/>
      <c r="L4" s="125"/>
      <c r="M4" s="125"/>
      <c r="N4" s="125"/>
      <c r="O4" s="125"/>
      <c r="P4" s="125"/>
    </row>
    <row r="5" spans="2:38" ht="27.75" customHeight="1">
      <c r="B5" s="15"/>
      <c r="C5" s="157" t="str">
        <f>N_dev</f>
        <v>Девушки</v>
      </c>
      <c r="D5" s="157"/>
      <c r="E5" s="157"/>
      <c r="F5" s="157"/>
      <c r="G5" s="157"/>
      <c r="H5" s="157"/>
      <c r="I5" s="157"/>
      <c r="J5" s="157"/>
      <c r="K5" s="15"/>
      <c r="L5" s="18" t="str">
        <f>const!C10</f>
        <v>1500 метров</v>
      </c>
      <c r="M5" s="15"/>
      <c r="N5" s="15"/>
      <c r="O5" s="15"/>
      <c r="P5" s="15"/>
      <c r="Q5" s="5"/>
      <c r="R5" s="1" t="s">
        <v>30</v>
      </c>
      <c r="S5" s="1" t="s">
        <v>31</v>
      </c>
      <c r="V5" s="4"/>
      <c r="W5" s="4"/>
      <c r="X5" s="7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24.7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148" t="s">
        <v>163</v>
      </c>
      <c r="F6" s="2" t="s">
        <v>1</v>
      </c>
      <c r="G6" s="2" t="s">
        <v>41</v>
      </c>
      <c r="H6" s="2" t="s">
        <v>12</v>
      </c>
      <c r="I6" s="2" t="s">
        <v>41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8</v>
      </c>
      <c r="P6" s="2" t="s">
        <v>5</v>
      </c>
      <c r="Q6" s="5"/>
      <c r="R6" s="19"/>
      <c r="S6" s="19"/>
      <c r="V6" s="4"/>
      <c r="W6" s="4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4.25" customHeight="1" thickTop="1">
      <c r="A7" s="6">
        <v>1</v>
      </c>
      <c r="B7" s="7">
        <v>63</v>
      </c>
      <c r="C7" s="7" t="s">
        <v>47</v>
      </c>
      <c r="D7" s="14" t="s">
        <v>119</v>
      </c>
      <c r="E7" s="7" t="s">
        <v>70</v>
      </c>
      <c r="F7" s="7"/>
      <c r="G7" s="14"/>
      <c r="H7" s="12"/>
      <c r="I7" s="14" t="s">
        <v>115</v>
      </c>
      <c r="J7" s="12" t="s">
        <v>46</v>
      </c>
      <c r="K7" s="9"/>
      <c r="L7" s="73">
        <f aca="true" t="shared" si="0" ref="L7:L13">(Q7*60+R7)/86400</f>
        <v>0.0015582175925925926</v>
      </c>
      <c r="M7" s="27"/>
      <c r="N7" s="63">
        <f aca="true" t="shared" si="1" ref="N7:N13">(L7-L$7)*86400</f>
        <v>0</v>
      </c>
      <c r="O7" s="145">
        <v>40</v>
      </c>
      <c r="P7" s="6" t="str">
        <f aca="true" t="shared" si="2" ref="P7:P24">IF(L7&lt;=140.1/86400,"КМС",IF(L7&lt;=150.9/86400,"I разр.",IF(L7&lt;=161.7/86400,"II разр.",IF(L7&lt;=175.2/86400,"III разр.",IF(L7&lt;=191.4/86400,"I юн.",IF(L7&lt;=213/86400,"II юн.",IF(L7&lt;=240/86400,"III юн.","")))))))</f>
        <v>КМС</v>
      </c>
      <c r="Q7" s="5">
        <v>2</v>
      </c>
      <c r="R7" s="19">
        <v>14.63</v>
      </c>
      <c r="S7" s="19"/>
      <c r="V7" s="4"/>
      <c r="W7" s="4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4.25" customHeight="1">
      <c r="A8" s="6">
        <v>2</v>
      </c>
      <c r="B8" s="7">
        <v>69</v>
      </c>
      <c r="C8" s="7" t="s">
        <v>43</v>
      </c>
      <c r="D8" s="14" t="s">
        <v>64</v>
      </c>
      <c r="E8" s="7" t="s">
        <v>45</v>
      </c>
      <c r="F8" s="22">
        <v>36386</v>
      </c>
      <c r="G8" s="14"/>
      <c r="H8" s="12"/>
      <c r="I8" s="14" t="s">
        <v>115</v>
      </c>
      <c r="J8" s="12" t="s">
        <v>46</v>
      </c>
      <c r="K8" s="9"/>
      <c r="L8" s="73">
        <f t="shared" si="0"/>
        <v>0.0016185185185185185</v>
      </c>
      <c r="M8" s="27"/>
      <c r="N8" s="26">
        <f t="shared" si="1"/>
        <v>5.209999999999996</v>
      </c>
      <c r="O8" s="145">
        <v>38</v>
      </c>
      <c r="P8" s="6" t="s">
        <v>90</v>
      </c>
      <c r="Q8" s="5">
        <v>2</v>
      </c>
      <c r="R8" s="19">
        <v>19.84</v>
      </c>
      <c r="S8" s="19"/>
      <c r="V8" s="4"/>
      <c r="W8" s="4"/>
      <c r="X8" s="7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4.25" customHeight="1">
      <c r="A9" s="6">
        <v>3</v>
      </c>
      <c r="B9" s="7">
        <v>68</v>
      </c>
      <c r="C9" s="7" t="s">
        <v>43</v>
      </c>
      <c r="D9" s="14" t="s">
        <v>60</v>
      </c>
      <c r="E9" s="7" t="s">
        <v>45</v>
      </c>
      <c r="F9" s="22">
        <v>36512</v>
      </c>
      <c r="G9" s="14"/>
      <c r="H9" s="12"/>
      <c r="I9" s="14" t="s">
        <v>117</v>
      </c>
      <c r="J9" s="12" t="s">
        <v>46</v>
      </c>
      <c r="K9" s="9"/>
      <c r="L9" s="73">
        <f t="shared" si="0"/>
        <v>0.0016230324074074072</v>
      </c>
      <c r="M9" s="27"/>
      <c r="N9" s="26">
        <f t="shared" si="1"/>
        <v>5.5999999999999845</v>
      </c>
      <c r="O9" s="145">
        <v>36</v>
      </c>
      <c r="P9" s="6" t="s">
        <v>90</v>
      </c>
      <c r="Q9" s="5">
        <v>2</v>
      </c>
      <c r="R9" s="19">
        <v>20.23</v>
      </c>
      <c r="S9" s="19"/>
      <c r="V9" s="4"/>
      <c r="W9" s="4"/>
      <c r="X9" s="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4.25" customHeight="1">
      <c r="A10" s="6">
        <v>4</v>
      </c>
      <c r="B10" s="7">
        <v>71</v>
      </c>
      <c r="C10" s="7" t="s">
        <v>43</v>
      </c>
      <c r="D10" s="14" t="s">
        <v>61</v>
      </c>
      <c r="E10" s="7" t="s">
        <v>45</v>
      </c>
      <c r="F10" s="22">
        <v>36657</v>
      </c>
      <c r="G10" s="14"/>
      <c r="H10" s="12"/>
      <c r="I10" s="14" t="s">
        <v>105</v>
      </c>
      <c r="J10" s="12" t="s">
        <v>46</v>
      </c>
      <c r="K10" s="8"/>
      <c r="L10" s="73">
        <f t="shared" si="0"/>
        <v>0.0016635416666666665</v>
      </c>
      <c r="M10" s="27"/>
      <c r="N10" s="26">
        <f t="shared" si="1"/>
        <v>9.099999999999982</v>
      </c>
      <c r="O10" s="145"/>
      <c r="P10" s="6" t="s">
        <v>90</v>
      </c>
      <c r="Q10" s="5">
        <v>2</v>
      </c>
      <c r="R10" s="19">
        <v>23.73</v>
      </c>
      <c r="S10" s="19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4.25" customHeight="1">
      <c r="A11" s="6">
        <v>5</v>
      </c>
      <c r="B11" s="7">
        <v>74</v>
      </c>
      <c r="C11" s="7" t="s">
        <v>43</v>
      </c>
      <c r="D11" s="14" t="s">
        <v>113</v>
      </c>
      <c r="E11" s="7" t="s">
        <v>45</v>
      </c>
      <c r="F11" s="22"/>
      <c r="G11" s="14"/>
      <c r="H11" s="12"/>
      <c r="I11" s="14" t="s">
        <v>114</v>
      </c>
      <c r="J11" s="12" t="s">
        <v>46</v>
      </c>
      <c r="K11" s="9"/>
      <c r="L11" s="73">
        <f t="shared" si="0"/>
        <v>0.0017096064814814817</v>
      </c>
      <c r="M11" s="27">
        <f>ROUNDDOWN(L11*86400/2,3)</f>
        <v>73.855</v>
      </c>
      <c r="N11" s="26">
        <f t="shared" si="1"/>
        <v>13.080000000000014</v>
      </c>
      <c r="O11" s="145">
        <v>35</v>
      </c>
      <c r="P11" s="6" t="s">
        <v>90</v>
      </c>
      <c r="Q11" s="5">
        <v>2</v>
      </c>
      <c r="R11" s="19">
        <v>27.71</v>
      </c>
      <c r="S11" s="19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4.25" customHeight="1">
      <c r="A12" s="6">
        <v>6</v>
      </c>
      <c r="B12" s="7">
        <v>72</v>
      </c>
      <c r="C12" s="7" t="s">
        <v>47</v>
      </c>
      <c r="D12" s="14" t="s">
        <v>62</v>
      </c>
      <c r="E12" s="7" t="s">
        <v>45</v>
      </c>
      <c r="F12" s="22">
        <v>36806</v>
      </c>
      <c r="G12" s="14"/>
      <c r="H12" s="12"/>
      <c r="I12" s="14" t="s">
        <v>105</v>
      </c>
      <c r="J12" s="12" t="s">
        <v>46</v>
      </c>
      <c r="K12" s="9"/>
      <c r="L12" s="73">
        <f t="shared" si="0"/>
        <v>0.0017721064814814817</v>
      </c>
      <c r="M12" s="27">
        <f>ROUNDDOWN(L12*86400/2,3)</f>
        <v>76.555</v>
      </c>
      <c r="N12" s="26">
        <f t="shared" si="1"/>
        <v>18.480000000000018</v>
      </c>
      <c r="O12" s="145"/>
      <c r="P12" s="6" t="str">
        <f t="shared" si="2"/>
        <v>II разр.</v>
      </c>
      <c r="Q12" s="5">
        <v>2</v>
      </c>
      <c r="R12" s="19">
        <v>33.11</v>
      </c>
      <c r="S12" s="19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4.25" customHeight="1">
      <c r="A13" s="6">
        <v>7</v>
      </c>
      <c r="B13" s="7">
        <v>67</v>
      </c>
      <c r="C13" s="7" t="s">
        <v>47</v>
      </c>
      <c r="D13" s="14" t="s">
        <v>96</v>
      </c>
      <c r="E13" s="7" t="s">
        <v>70</v>
      </c>
      <c r="F13" s="22">
        <v>36183</v>
      </c>
      <c r="G13" s="14"/>
      <c r="H13" s="12"/>
      <c r="I13" s="14" t="s">
        <v>114</v>
      </c>
      <c r="J13" s="12" t="s">
        <v>46</v>
      </c>
      <c r="K13" s="9"/>
      <c r="L13" s="73">
        <f t="shared" si="0"/>
        <v>0.0018784722222222223</v>
      </c>
      <c r="M13" s="27"/>
      <c r="N13" s="26">
        <f t="shared" si="1"/>
        <v>27.67000000000001</v>
      </c>
      <c r="O13" s="145">
        <v>34</v>
      </c>
      <c r="P13" s="6" t="str">
        <f t="shared" si="2"/>
        <v>III разр.</v>
      </c>
      <c r="Q13" s="5">
        <v>2</v>
      </c>
      <c r="R13" s="19">
        <v>42.3</v>
      </c>
      <c r="S13" s="19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4.25" customHeight="1" thickBot="1">
      <c r="A14" s="28"/>
      <c r="B14" s="29">
        <v>73</v>
      </c>
      <c r="C14" s="29" t="s">
        <v>47</v>
      </c>
      <c r="D14" s="34" t="s">
        <v>116</v>
      </c>
      <c r="E14" s="29" t="s">
        <v>45</v>
      </c>
      <c r="F14" s="69"/>
      <c r="G14" s="34"/>
      <c r="H14" s="35"/>
      <c r="I14" s="34" t="s">
        <v>105</v>
      </c>
      <c r="J14" s="35" t="s">
        <v>46</v>
      </c>
      <c r="K14" s="70"/>
      <c r="L14" s="71" t="s">
        <v>68</v>
      </c>
      <c r="M14" s="72"/>
      <c r="N14" s="64"/>
      <c r="O14" s="147"/>
      <c r="P14" s="28">
        <f t="shared" si="2"/>
      </c>
      <c r="Q14" s="5"/>
      <c r="R14" s="19"/>
      <c r="S14" s="19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4.25" customHeight="1" thickTop="1">
      <c r="A15" s="6">
        <v>1</v>
      </c>
      <c r="B15" s="7">
        <v>86</v>
      </c>
      <c r="C15" s="7" t="s">
        <v>43</v>
      </c>
      <c r="D15" s="14" t="s">
        <v>111</v>
      </c>
      <c r="E15" s="7" t="s">
        <v>104</v>
      </c>
      <c r="F15" s="22">
        <v>37116</v>
      </c>
      <c r="G15" s="14"/>
      <c r="H15" s="12"/>
      <c r="I15" s="14" t="s">
        <v>105</v>
      </c>
      <c r="J15" s="12" t="s">
        <v>46</v>
      </c>
      <c r="K15" s="9"/>
      <c r="L15" s="73">
        <f aca="true" t="shared" si="3" ref="L15:L22">(Q15*60+R15)/86400</f>
        <v>0.001792824074074074</v>
      </c>
      <c r="M15" s="27">
        <f>ROUNDDOWN(L15*86400/2,3)</f>
        <v>77.45</v>
      </c>
      <c r="N15" s="63">
        <f>(L15-L$15)*86400</f>
        <v>0</v>
      </c>
      <c r="O15" s="145"/>
      <c r="P15" s="6" t="str">
        <f t="shared" si="2"/>
        <v>II разр.</v>
      </c>
      <c r="Q15" s="5">
        <v>2</v>
      </c>
      <c r="R15" s="19">
        <v>34.9</v>
      </c>
      <c r="S15" s="19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4.25" customHeight="1" thickBot="1">
      <c r="A16" s="28">
        <v>2</v>
      </c>
      <c r="B16" s="29">
        <v>87</v>
      </c>
      <c r="C16" s="29" t="s">
        <v>47</v>
      </c>
      <c r="D16" s="34" t="s">
        <v>103</v>
      </c>
      <c r="E16" s="29" t="s">
        <v>104</v>
      </c>
      <c r="F16" s="69">
        <v>37116</v>
      </c>
      <c r="G16" s="34"/>
      <c r="H16" s="35"/>
      <c r="I16" s="34" t="s">
        <v>105</v>
      </c>
      <c r="J16" s="35" t="s">
        <v>46</v>
      </c>
      <c r="K16" s="74"/>
      <c r="L16" s="71">
        <f t="shared" si="3"/>
        <v>0.0019074074074074076</v>
      </c>
      <c r="M16" s="72">
        <f>ROUNDDOWN(L16*86400/2,3)</f>
        <v>82.4</v>
      </c>
      <c r="N16" s="64">
        <f>(L16-L$15)*86400</f>
        <v>9.900000000000015</v>
      </c>
      <c r="O16" s="147"/>
      <c r="P16" s="28" t="str">
        <f t="shared" si="2"/>
        <v>III разр.</v>
      </c>
      <c r="Q16" s="5">
        <v>2</v>
      </c>
      <c r="R16" s="19">
        <v>44.8</v>
      </c>
      <c r="S16" s="19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4.25" customHeight="1" thickTop="1">
      <c r="A17" s="6" t="s">
        <v>134</v>
      </c>
      <c r="B17" s="7">
        <v>96</v>
      </c>
      <c r="C17" s="7" t="s">
        <v>47</v>
      </c>
      <c r="D17" s="14" t="s">
        <v>124</v>
      </c>
      <c r="E17" s="7" t="s">
        <v>24</v>
      </c>
      <c r="F17" s="22"/>
      <c r="G17" s="14"/>
      <c r="H17" s="12"/>
      <c r="I17" s="14"/>
      <c r="J17" s="12" t="s">
        <v>125</v>
      </c>
      <c r="K17" s="9"/>
      <c r="L17" s="73">
        <f t="shared" si="3"/>
        <v>0.0014726851851851852</v>
      </c>
      <c r="M17" s="27"/>
      <c r="N17" s="63">
        <f aca="true" t="shared" si="4" ref="N17:N22">(L17-L$17)*86400</f>
        <v>0</v>
      </c>
      <c r="O17" s="145"/>
      <c r="P17" s="6" t="s">
        <v>72</v>
      </c>
      <c r="Q17" s="5">
        <v>2</v>
      </c>
      <c r="R17" s="19">
        <v>7.24</v>
      </c>
      <c r="S17" s="19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4.25" customHeight="1">
      <c r="A18" s="6" t="s">
        <v>134</v>
      </c>
      <c r="B18" s="7">
        <v>95</v>
      </c>
      <c r="C18" s="7" t="s">
        <v>43</v>
      </c>
      <c r="D18" s="14" t="s">
        <v>128</v>
      </c>
      <c r="E18" s="7" t="s">
        <v>166</v>
      </c>
      <c r="F18" s="22"/>
      <c r="G18" s="14"/>
      <c r="H18" s="12"/>
      <c r="I18" s="14"/>
      <c r="J18" s="12" t="s">
        <v>46</v>
      </c>
      <c r="K18" s="9"/>
      <c r="L18" s="73">
        <f t="shared" si="3"/>
        <v>0.0015006944444444445</v>
      </c>
      <c r="M18" s="27"/>
      <c r="N18" s="26">
        <f t="shared" si="4"/>
        <v>2.420000000000004</v>
      </c>
      <c r="O18" s="145"/>
      <c r="P18" s="6" t="str">
        <f t="shared" si="2"/>
        <v>КМС</v>
      </c>
      <c r="Q18" s="5">
        <v>2</v>
      </c>
      <c r="R18" s="19">
        <v>9.66</v>
      </c>
      <c r="S18" s="19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4.25" customHeight="1">
      <c r="A19" s="6" t="s">
        <v>134</v>
      </c>
      <c r="B19" s="7">
        <v>102</v>
      </c>
      <c r="C19" s="7" t="s">
        <v>43</v>
      </c>
      <c r="D19" s="14" t="s">
        <v>74</v>
      </c>
      <c r="E19" s="7" t="s">
        <v>24</v>
      </c>
      <c r="F19" s="22"/>
      <c r="G19" s="14"/>
      <c r="H19" s="12"/>
      <c r="I19" s="14"/>
      <c r="J19" s="12" t="s">
        <v>46</v>
      </c>
      <c r="K19" s="9"/>
      <c r="L19" s="73">
        <f t="shared" si="3"/>
        <v>0.0015392361111111112</v>
      </c>
      <c r="M19" s="27"/>
      <c r="N19" s="26">
        <f t="shared" si="4"/>
        <v>5.750000000000012</v>
      </c>
      <c r="O19" s="145"/>
      <c r="P19" s="6" t="str">
        <f t="shared" si="2"/>
        <v>КМС</v>
      </c>
      <c r="Q19" s="5">
        <v>2</v>
      </c>
      <c r="R19" s="19">
        <v>12.99</v>
      </c>
      <c r="S19" s="19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4.25" customHeight="1">
      <c r="A20" s="6" t="s">
        <v>134</v>
      </c>
      <c r="B20" s="7">
        <v>101</v>
      </c>
      <c r="C20" s="7" t="s">
        <v>47</v>
      </c>
      <c r="D20" s="14" t="s">
        <v>132</v>
      </c>
      <c r="E20" s="7" t="s">
        <v>166</v>
      </c>
      <c r="F20" s="22"/>
      <c r="G20" s="14"/>
      <c r="H20" s="12"/>
      <c r="I20" s="14"/>
      <c r="J20" s="12" t="s">
        <v>46</v>
      </c>
      <c r="K20" s="9"/>
      <c r="L20" s="73">
        <f t="shared" si="3"/>
        <v>0.0015571759259259258</v>
      </c>
      <c r="M20" s="27"/>
      <c r="N20" s="26">
        <f t="shared" si="4"/>
        <v>7.299999999999994</v>
      </c>
      <c r="O20" s="145"/>
      <c r="P20" s="6" t="str">
        <f t="shared" si="2"/>
        <v>КМС</v>
      </c>
      <c r="Q20" s="5">
        <v>2</v>
      </c>
      <c r="R20" s="19">
        <v>14.54</v>
      </c>
      <c r="S20" s="19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4.25" customHeight="1">
      <c r="A21" s="6" t="s">
        <v>134</v>
      </c>
      <c r="B21" s="7">
        <v>106</v>
      </c>
      <c r="C21" s="7" t="s">
        <v>47</v>
      </c>
      <c r="D21" s="14" t="s">
        <v>157</v>
      </c>
      <c r="E21" s="7" t="s">
        <v>24</v>
      </c>
      <c r="F21" s="7"/>
      <c r="G21" s="14"/>
      <c r="H21" s="12"/>
      <c r="I21" s="14"/>
      <c r="J21" s="12" t="s">
        <v>46</v>
      </c>
      <c r="K21" s="9"/>
      <c r="L21" s="73">
        <f t="shared" si="3"/>
        <v>0.0015734953703703703</v>
      </c>
      <c r="M21" s="27"/>
      <c r="N21" s="26">
        <f t="shared" si="4"/>
        <v>8.709999999999994</v>
      </c>
      <c r="O21" s="145"/>
      <c r="P21" s="6" t="str">
        <f t="shared" si="2"/>
        <v>КМС</v>
      </c>
      <c r="Q21" s="5">
        <v>2</v>
      </c>
      <c r="R21" s="19">
        <v>15.95</v>
      </c>
      <c r="S21" s="19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4.25" customHeight="1">
      <c r="A22" s="6" t="s">
        <v>134</v>
      </c>
      <c r="B22" s="7">
        <v>91</v>
      </c>
      <c r="C22" s="7" t="s">
        <v>47</v>
      </c>
      <c r="D22" s="14" t="s">
        <v>131</v>
      </c>
      <c r="E22" s="7" t="s">
        <v>24</v>
      </c>
      <c r="F22" s="7"/>
      <c r="G22" s="14"/>
      <c r="H22" s="12"/>
      <c r="I22" s="14"/>
      <c r="J22" s="12" t="s">
        <v>46</v>
      </c>
      <c r="K22" s="9"/>
      <c r="L22" s="73">
        <f t="shared" si="3"/>
        <v>0.001673726851851852</v>
      </c>
      <c r="M22" s="27"/>
      <c r="N22" s="26">
        <f t="shared" si="4"/>
        <v>17.370000000000015</v>
      </c>
      <c r="O22" s="145"/>
      <c r="P22" s="6" t="str">
        <f t="shared" si="2"/>
        <v>I разр.</v>
      </c>
      <c r="Q22" s="5">
        <v>2</v>
      </c>
      <c r="R22" s="19">
        <v>24.61</v>
      </c>
      <c r="S22" s="19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4.25" customHeight="1">
      <c r="A23" s="6" t="s">
        <v>134</v>
      </c>
      <c r="B23" s="7">
        <v>93</v>
      </c>
      <c r="C23" s="7" t="s">
        <v>43</v>
      </c>
      <c r="D23" s="14" t="s">
        <v>156</v>
      </c>
      <c r="E23" s="7" t="s">
        <v>24</v>
      </c>
      <c r="F23" s="22"/>
      <c r="G23" s="14"/>
      <c r="H23" s="12"/>
      <c r="I23" s="14"/>
      <c r="J23" s="12" t="s">
        <v>46</v>
      </c>
      <c r="K23" s="9"/>
      <c r="L23" s="73" t="s">
        <v>68</v>
      </c>
      <c r="M23" s="27"/>
      <c r="N23" s="26"/>
      <c r="O23" s="145"/>
      <c r="P23" s="6">
        <f t="shared" si="2"/>
      </c>
      <c r="Q23" s="5"/>
      <c r="R23" s="19"/>
      <c r="S23" s="19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4.25" customHeight="1">
      <c r="A24" s="6" t="s">
        <v>134</v>
      </c>
      <c r="B24" s="7">
        <v>94</v>
      </c>
      <c r="C24" s="7" t="s">
        <v>43</v>
      </c>
      <c r="D24" s="14" t="s">
        <v>158</v>
      </c>
      <c r="E24" s="7" t="s">
        <v>24</v>
      </c>
      <c r="F24" s="22"/>
      <c r="G24" s="14"/>
      <c r="H24" s="12"/>
      <c r="I24" s="14"/>
      <c r="J24" s="12" t="s">
        <v>46</v>
      </c>
      <c r="K24" s="9"/>
      <c r="L24" s="73" t="s">
        <v>68</v>
      </c>
      <c r="M24" s="27"/>
      <c r="N24" s="26"/>
      <c r="O24" s="145"/>
      <c r="P24" s="6">
        <f t="shared" si="2"/>
      </c>
      <c r="Q24" s="5"/>
      <c r="R24" s="19"/>
      <c r="S24" s="19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7.5" customHeight="1" thickBot="1">
      <c r="A25" s="28"/>
      <c r="B25" s="29"/>
      <c r="C25" s="29"/>
      <c r="D25" s="34"/>
      <c r="E25" s="69"/>
      <c r="F25" s="29"/>
      <c r="G25" s="29"/>
      <c r="H25" s="35"/>
      <c r="I25" s="29"/>
      <c r="J25" s="35"/>
      <c r="K25" s="70"/>
      <c r="L25" s="71"/>
      <c r="M25" s="72"/>
      <c r="N25" s="64"/>
      <c r="O25" s="64"/>
      <c r="P25" s="28"/>
      <c r="Q25" s="5"/>
      <c r="R25" s="19"/>
      <c r="S25" s="19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5.25" customHeight="1" thickTop="1">
      <c r="A26" s="6"/>
      <c r="B26" s="7"/>
      <c r="C26" s="7"/>
      <c r="D26" s="16"/>
      <c r="E26" s="24"/>
      <c r="F26" s="17"/>
      <c r="G26" s="17"/>
      <c r="H26" s="13"/>
      <c r="I26" s="12"/>
      <c r="J26" s="12"/>
      <c r="K26" s="8"/>
      <c r="L26" s="21"/>
      <c r="M26" s="27"/>
      <c r="N26" s="26"/>
      <c r="O26" s="26"/>
      <c r="P26" s="6"/>
      <c r="Q26" s="5"/>
      <c r="R26" s="19"/>
      <c r="S26" s="19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ht="3.75" customHeight="1"/>
    <row r="28" spans="2:16" ht="13.5" customHeight="1">
      <c r="B28" s="102" t="s">
        <v>169</v>
      </c>
      <c r="C28" s="102"/>
      <c r="D28" s="126"/>
      <c r="E28" s="126"/>
      <c r="F28" s="126"/>
      <c r="G28" s="104"/>
      <c r="H28" s="104"/>
      <c r="L28" s="104" t="s">
        <v>65</v>
      </c>
      <c r="M28" s="102"/>
      <c r="N28" s="102"/>
      <c r="O28" s="102"/>
      <c r="P28" s="105"/>
    </row>
    <row r="29" spans="2:16" ht="13.5" customHeight="1">
      <c r="B29" s="102" t="s">
        <v>170</v>
      </c>
      <c r="C29" s="102"/>
      <c r="D29" s="127"/>
      <c r="E29" s="128"/>
      <c r="F29" s="129"/>
      <c r="G29" s="104"/>
      <c r="H29" s="104"/>
      <c r="I29" s="13"/>
      <c r="L29" s="104" t="s">
        <v>66</v>
      </c>
      <c r="M29" s="102"/>
      <c r="N29" s="102"/>
      <c r="O29" s="102"/>
      <c r="P29" s="105"/>
    </row>
    <row r="30" spans="1:38" ht="13.5" customHeight="1">
      <c r="A30" s="6"/>
      <c r="B30" s="131"/>
      <c r="C30" s="131"/>
      <c r="D30" s="132"/>
      <c r="E30" s="133"/>
      <c r="F30" s="134"/>
      <c r="G30" s="134"/>
      <c r="H30" s="130"/>
      <c r="I30" s="12"/>
      <c r="J30" s="12"/>
      <c r="K30" s="8"/>
      <c r="L30" s="104" t="s">
        <v>67</v>
      </c>
      <c r="M30" s="135"/>
      <c r="N30" s="136"/>
      <c r="O30" s="136"/>
      <c r="P30" s="6"/>
      <c r="Q30" s="5"/>
      <c r="R30" s="19"/>
      <c r="S30" s="19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3" ht="24" customHeight="1"/>
  </sheetData>
  <sheetProtection/>
  <mergeCells count="5">
    <mergeCell ref="C5:J5"/>
    <mergeCell ref="A1:P1"/>
    <mergeCell ref="A2:P2"/>
    <mergeCell ref="A3:D3"/>
    <mergeCell ref="J3:P3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L29"/>
  <sheetViews>
    <sheetView view="pageBreakPreview" zoomScale="130" zoomScaleSheetLayoutView="130" zoomScalePageLayoutView="0" workbookViewId="0" topLeftCell="A12">
      <selection activeCell="Q12" sqref="Q1:S16384"/>
    </sheetView>
  </sheetViews>
  <sheetFormatPr defaultColWidth="9.140625" defaultRowHeight="12.75"/>
  <cols>
    <col min="1" max="1" width="5.28125" style="1" customWidth="1"/>
    <col min="2" max="2" width="4.28125" style="1" customWidth="1"/>
    <col min="3" max="3" width="6.140625" style="1" customWidth="1"/>
    <col min="4" max="4" width="20.421875" style="1" customWidth="1"/>
    <col min="5" max="5" width="5.7109375" style="1" customWidth="1"/>
    <col min="6" max="6" width="9.8515625" style="1" hidden="1" customWidth="1"/>
    <col min="7" max="7" width="26.140625" style="1" hidden="1" customWidth="1"/>
    <col min="8" max="8" width="18.140625" style="1" hidden="1" customWidth="1"/>
    <col min="9" max="9" width="25.00390625" style="1" customWidth="1"/>
    <col min="10" max="10" width="0.13671875" style="1" hidden="1" customWidth="1"/>
    <col min="11" max="11" width="0.71875" style="1" hidden="1" customWidth="1"/>
    <col min="12" max="12" width="8.00390625" style="1" customWidth="1"/>
    <col min="13" max="13" width="7.28125" style="1" hidden="1" customWidth="1"/>
    <col min="14" max="14" width="6.28125" style="1" customWidth="1"/>
    <col min="15" max="15" width="5.7109375" style="1" customWidth="1"/>
    <col min="16" max="16" width="7.8515625" style="1" customWidth="1"/>
    <col min="17" max="17" width="2.8515625" style="1" hidden="1" customWidth="1"/>
    <col min="18" max="19" width="0" style="1" hidden="1" customWidth="1"/>
    <col min="20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9" customHeight="1">
      <c r="A1" s="158" t="str">
        <f>N_sor1</f>
        <v>Соревнования по конькобежному спорту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28.5" customHeight="1">
      <c r="A2" s="167" t="str">
        <f>N_sor2</f>
        <v>"VII Зимняя Спартакиада учащихся Московской области 2015 года"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32.25" customHeight="1">
      <c r="A3" s="159" t="s">
        <v>21</v>
      </c>
      <c r="B3" s="159"/>
      <c r="C3" s="159"/>
      <c r="D3" s="159"/>
      <c r="E3" s="100"/>
      <c r="F3" s="100"/>
      <c r="G3" s="100"/>
      <c r="H3" s="100"/>
      <c r="I3" s="100"/>
      <c r="J3" s="160" t="str">
        <f>D_d2</f>
        <v>06 января 2015 г.</v>
      </c>
      <c r="K3" s="161"/>
      <c r="L3" s="161"/>
      <c r="M3" s="161"/>
      <c r="N3" s="161"/>
      <c r="O3" s="161"/>
      <c r="P3" s="161"/>
    </row>
    <row r="4" spans="1:16" ht="18" customHeight="1">
      <c r="A4" s="137"/>
      <c r="B4" s="137"/>
      <c r="C4" s="137"/>
      <c r="D4" s="137"/>
      <c r="E4" s="100"/>
      <c r="F4" s="100"/>
      <c r="G4" s="100"/>
      <c r="H4" s="100"/>
      <c r="I4" s="100"/>
      <c r="J4" s="138"/>
      <c r="K4" s="139"/>
      <c r="L4" s="139"/>
      <c r="M4" s="139"/>
      <c r="N4" s="139"/>
      <c r="O4" s="139"/>
      <c r="P4" s="139"/>
    </row>
    <row r="5" spans="2:32" ht="35.25" customHeight="1">
      <c r="B5" s="15"/>
      <c r="C5" s="157" t="str">
        <f>N_un</f>
        <v>Юноши</v>
      </c>
      <c r="D5" s="157"/>
      <c r="E5" s="157"/>
      <c r="F5" s="157"/>
      <c r="G5" s="157"/>
      <c r="H5" s="157"/>
      <c r="I5" s="157"/>
      <c r="J5" s="157"/>
      <c r="K5" s="15"/>
      <c r="L5" s="18" t="str">
        <f>const!C11</f>
        <v>1000 метров</v>
      </c>
      <c r="M5" s="15"/>
      <c r="N5" s="15"/>
      <c r="O5" s="15"/>
      <c r="P5" s="15"/>
      <c r="Q5" s="3"/>
      <c r="R5" s="4">
        <v>37.5</v>
      </c>
      <c r="S5" s="4">
        <v>35.4</v>
      </c>
      <c r="T5" s="4"/>
      <c r="U5" s="4"/>
      <c r="V5" s="4"/>
      <c r="W5" s="4"/>
      <c r="X5" s="7"/>
      <c r="Y5" s="4"/>
      <c r="Z5" s="4"/>
      <c r="AA5" s="4"/>
      <c r="AB5" s="4"/>
      <c r="AC5" s="4"/>
      <c r="AD5" s="4"/>
      <c r="AE5" s="4"/>
      <c r="AF5" s="4"/>
    </row>
    <row r="6" spans="1:32" ht="23.2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148" t="s">
        <v>163</v>
      </c>
      <c r="F6" s="2" t="s">
        <v>1</v>
      </c>
      <c r="G6" s="2"/>
      <c r="H6" s="2" t="s">
        <v>12</v>
      </c>
      <c r="I6" s="2" t="s">
        <v>41</v>
      </c>
      <c r="J6" s="2" t="s">
        <v>7</v>
      </c>
      <c r="K6" s="2"/>
      <c r="L6" s="11" t="s">
        <v>3</v>
      </c>
      <c r="M6" s="11" t="s">
        <v>8</v>
      </c>
      <c r="N6" s="11" t="s">
        <v>11</v>
      </c>
      <c r="O6" s="2" t="s">
        <v>8</v>
      </c>
      <c r="P6" s="2" t="s">
        <v>5</v>
      </c>
      <c r="Q6" s="3"/>
      <c r="R6" s="19"/>
      <c r="S6" s="19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3.5" customHeight="1" thickTop="1">
      <c r="A7" s="6">
        <v>1</v>
      </c>
      <c r="B7" s="7">
        <v>19</v>
      </c>
      <c r="C7" s="7" t="s">
        <v>43</v>
      </c>
      <c r="D7" s="16" t="s">
        <v>88</v>
      </c>
      <c r="E7" s="17" t="s">
        <v>70</v>
      </c>
      <c r="F7" s="24">
        <v>36012</v>
      </c>
      <c r="G7" s="17"/>
      <c r="H7" s="13"/>
      <c r="I7" s="13" t="s">
        <v>114</v>
      </c>
      <c r="J7" s="13" t="s">
        <v>46</v>
      </c>
      <c r="K7" s="12"/>
      <c r="L7" s="73">
        <f aca="true" t="shared" si="0" ref="L7:L18">(Q7*60+R7)/86400</f>
        <v>0.0008719907407407408</v>
      </c>
      <c r="M7" s="27">
        <f aca="true" t="shared" si="1" ref="M7:M18">ROUNDDOWN(L7*86400/2,3)</f>
        <v>37.67</v>
      </c>
      <c r="N7" s="67">
        <f aca="true" t="shared" si="2" ref="N7:N18">(L7-L$7)*86400</f>
        <v>0</v>
      </c>
      <c r="O7" s="145">
        <v>40</v>
      </c>
      <c r="P7" s="6" t="str">
        <f aca="true" t="shared" si="3" ref="P7:P18">IF(L7&lt;=82.2/86400,"КМС",IF(L7&lt;=87.8/86400,"I разр.",IF(L7&lt;=94.2/86400,"II разр.",IF(L7&lt;=102/86400,"III разр.",IF(L7&lt;=111.6/86400,"I юн.",IF(L7&lt;=124.4/86400,"II юн.",IF(L7&lt;=140.4/86400,"III юн.","")))))))</f>
        <v>КМС</v>
      </c>
      <c r="Q7" s="3">
        <v>1</v>
      </c>
      <c r="R7" s="19">
        <v>15.34</v>
      </c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3.5" customHeight="1">
      <c r="A8" s="6">
        <v>2</v>
      </c>
      <c r="B8" s="7">
        <v>18</v>
      </c>
      <c r="C8" s="7" t="s">
        <v>47</v>
      </c>
      <c r="D8" s="16" t="s">
        <v>142</v>
      </c>
      <c r="E8" s="17" t="s">
        <v>70</v>
      </c>
      <c r="F8" s="24"/>
      <c r="G8" s="17"/>
      <c r="H8" s="13"/>
      <c r="I8" s="13" t="s">
        <v>115</v>
      </c>
      <c r="J8" s="13" t="s">
        <v>46</v>
      </c>
      <c r="K8" s="12"/>
      <c r="L8" s="73">
        <f t="shared" si="0"/>
        <v>0.0008871527777777778</v>
      </c>
      <c r="M8" s="27">
        <f t="shared" si="1"/>
        <v>38.325</v>
      </c>
      <c r="N8" s="26">
        <f t="shared" si="2"/>
        <v>1.3100000000000014</v>
      </c>
      <c r="O8" s="145">
        <v>38</v>
      </c>
      <c r="P8" s="6" t="str">
        <f t="shared" si="3"/>
        <v>КМС</v>
      </c>
      <c r="Q8" s="3">
        <v>1</v>
      </c>
      <c r="R8" s="19">
        <v>16.65</v>
      </c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3.5" customHeight="1">
      <c r="A9" s="6">
        <v>3</v>
      </c>
      <c r="B9" s="7">
        <v>2</v>
      </c>
      <c r="C9" s="7" t="s">
        <v>47</v>
      </c>
      <c r="D9" s="16" t="s">
        <v>78</v>
      </c>
      <c r="E9" s="17" t="s">
        <v>70</v>
      </c>
      <c r="F9" s="24">
        <v>36255</v>
      </c>
      <c r="G9" s="17"/>
      <c r="H9" s="13"/>
      <c r="I9" s="13" t="s">
        <v>115</v>
      </c>
      <c r="J9" s="13" t="s">
        <v>46</v>
      </c>
      <c r="K9" s="12"/>
      <c r="L9" s="73">
        <f t="shared" si="0"/>
        <v>0.0009155092592592591</v>
      </c>
      <c r="M9" s="27">
        <f t="shared" si="1"/>
        <v>39.55</v>
      </c>
      <c r="N9" s="26">
        <f t="shared" si="2"/>
        <v>3.7599999999999865</v>
      </c>
      <c r="O9" s="145">
        <v>36</v>
      </c>
      <c r="P9" s="6" t="str">
        <f t="shared" si="3"/>
        <v>КМС</v>
      </c>
      <c r="Q9" s="3">
        <v>1</v>
      </c>
      <c r="R9" s="19">
        <v>19.1</v>
      </c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3.5" customHeight="1">
      <c r="A10" s="6">
        <v>4</v>
      </c>
      <c r="B10" s="7">
        <v>1</v>
      </c>
      <c r="C10" s="7" t="s">
        <v>43</v>
      </c>
      <c r="D10" s="16" t="s">
        <v>76</v>
      </c>
      <c r="E10" s="17" t="s">
        <v>70</v>
      </c>
      <c r="F10" s="24">
        <v>35972</v>
      </c>
      <c r="G10" s="17"/>
      <c r="H10" s="13"/>
      <c r="I10" s="13" t="s">
        <v>115</v>
      </c>
      <c r="J10" s="13" t="s">
        <v>46</v>
      </c>
      <c r="K10" s="12"/>
      <c r="L10" s="73">
        <f t="shared" si="0"/>
        <v>0.0009181712962962963</v>
      </c>
      <c r="M10" s="27">
        <f t="shared" si="1"/>
        <v>39.665</v>
      </c>
      <c r="N10" s="26">
        <f t="shared" si="2"/>
        <v>3.9899999999999944</v>
      </c>
      <c r="O10" s="145">
        <v>35</v>
      </c>
      <c r="P10" s="6" t="str">
        <f t="shared" si="3"/>
        <v>КМС</v>
      </c>
      <c r="Q10" s="3">
        <v>1</v>
      </c>
      <c r="R10" s="19">
        <v>19.33</v>
      </c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3.5" customHeight="1">
      <c r="A11" s="6">
        <v>5</v>
      </c>
      <c r="B11" s="7">
        <v>3</v>
      </c>
      <c r="C11" s="7" t="s">
        <v>43</v>
      </c>
      <c r="D11" s="16" t="s">
        <v>77</v>
      </c>
      <c r="E11" s="17" t="s">
        <v>70</v>
      </c>
      <c r="F11" s="24">
        <v>36274</v>
      </c>
      <c r="G11" s="17"/>
      <c r="H11" s="13"/>
      <c r="I11" s="13" t="s">
        <v>105</v>
      </c>
      <c r="J11" s="13" t="s">
        <v>46</v>
      </c>
      <c r="K11" s="12"/>
      <c r="L11" s="73">
        <f t="shared" si="0"/>
        <v>0.0009326388888888889</v>
      </c>
      <c r="M11" s="27">
        <f t="shared" si="1"/>
        <v>40.29</v>
      </c>
      <c r="N11" s="26">
        <f t="shared" si="2"/>
        <v>5.239999999999997</v>
      </c>
      <c r="O11" s="145"/>
      <c r="P11" s="6" t="str">
        <f t="shared" si="3"/>
        <v>КМС</v>
      </c>
      <c r="Q11" s="3">
        <v>1</v>
      </c>
      <c r="R11" s="19">
        <v>20.58</v>
      </c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3.5" customHeight="1">
      <c r="A12" s="6">
        <v>6</v>
      </c>
      <c r="B12" s="7">
        <v>5</v>
      </c>
      <c r="C12" s="7" t="s">
        <v>47</v>
      </c>
      <c r="D12" s="16" t="s">
        <v>55</v>
      </c>
      <c r="E12" s="17" t="s">
        <v>45</v>
      </c>
      <c r="F12" s="24">
        <v>36541</v>
      </c>
      <c r="G12" s="17"/>
      <c r="H12" s="13"/>
      <c r="I12" s="13" t="s">
        <v>115</v>
      </c>
      <c r="J12" s="13" t="s">
        <v>46</v>
      </c>
      <c r="K12" s="12"/>
      <c r="L12" s="73">
        <f t="shared" si="0"/>
        <v>0.0009405092592592593</v>
      </c>
      <c r="M12" s="27">
        <f t="shared" si="1"/>
        <v>40.63</v>
      </c>
      <c r="N12" s="26">
        <f t="shared" si="2"/>
        <v>5.920000000000002</v>
      </c>
      <c r="O12" s="145">
        <v>34</v>
      </c>
      <c r="P12" s="6" t="s">
        <v>90</v>
      </c>
      <c r="Q12" s="3">
        <v>1</v>
      </c>
      <c r="R12" s="19">
        <v>21.26</v>
      </c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3.5" customHeight="1">
      <c r="A13" s="6">
        <v>7</v>
      </c>
      <c r="B13" s="7">
        <v>30</v>
      </c>
      <c r="C13" s="7" t="s">
        <v>43</v>
      </c>
      <c r="D13" s="16" t="s">
        <v>52</v>
      </c>
      <c r="E13" s="17" t="s">
        <v>45</v>
      </c>
      <c r="F13" s="24"/>
      <c r="G13" s="17"/>
      <c r="H13" s="13"/>
      <c r="I13" s="13" t="s">
        <v>105</v>
      </c>
      <c r="J13" s="13" t="s">
        <v>46</v>
      </c>
      <c r="K13" s="25"/>
      <c r="L13" s="73">
        <f t="shared" si="0"/>
        <v>0.0009491898148148149</v>
      </c>
      <c r="M13" s="27">
        <f t="shared" si="1"/>
        <v>41.005</v>
      </c>
      <c r="N13" s="26">
        <f t="shared" si="2"/>
        <v>6.670000000000006</v>
      </c>
      <c r="O13" s="145"/>
      <c r="P13" s="6" t="s">
        <v>90</v>
      </c>
      <c r="Q13" s="3">
        <v>1</v>
      </c>
      <c r="R13" s="19">
        <v>22.01</v>
      </c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3.5" customHeight="1">
      <c r="A14" s="6">
        <v>8</v>
      </c>
      <c r="B14" s="7">
        <v>7</v>
      </c>
      <c r="C14" s="7" t="s">
        <v>43</v>
      </c>
      <c r="D14" s="16" t="s">
        <v>58</v>
      </c>
      <c r="E14" s="17" t="s">
        <v>45</v>
      </c>
      <c r="F14" s="24">
        <v>36909</v>
      </c>
      <c r="G14" s="17"/>
      <c r="H14" s="13"/>
      <c r="I14" s="13" t="s">
        <v>105</v>
      </c>
      <c r="J14" s="13" t="s">
        <v>46</v>
      </c>
      <c r="K14" s="12"/>
      <c r="L14" s="73">
        <f t="shared" si="0"/>
        <v>0.001015625</v>
      </c>
      <c r="M14" s="27">
        <f t="shared" si="1"/>
        <v>43.875</v>
      </c>
      <c r="N14" s="26">
        <f t="shared" si="2"/>
        <v>12.41</v>
      </c>
      <c r="O14" s="145"/>
      <c r="P14" s="6" t="s">
        <v>90</v>
      </c>
      <c r="Q14" s="3">
        <v>1</v>
      </c>
      <c r="R14" s="19">
        <v>27.75</v>
      </c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3.5" customHeight="1">
      <c r="A15" s="6">
        <v>9</v>
      </c>
      <c r="B15" s="7">
        <v>31</v>
      </c>
      <c r="C15" s="7" t="s">
        <v>47</v>
      </c>
      <c r="D15" s="16" t="s">
        <v>44</v>
      </c>
      <c r="E15" s="17" t="s">
        <v>45</v>
      </c>
      <c r="F15" s="24">
        <v>36879</v>
      </c>
      <c r="G15" s="17"/>
      <c r="H15" s="13"/>
      <c r="I15" s="13" t="s">
        <v>105</v>
      </c>
      <c r="J15" s="13" t="s">
        <v>46</v>
      </c>
      <c r="K15" s="12"/>
      <c r="L15" s="73">
        <f t="shared" si="0"/>
        <v>0.0010157407407407409</v>
      </c>
      <c r="M15" s="27">
        <f t="shared" si="1"/>
        <v>43.88</v>
      </c>
      <c r="N15" s="26">
        <f t="shared" si="2"/>
        <v>12.420000000000009</v>
      </c>
      <c r="O15" s="145"/>
      <c r="P15" s="6" t="s">
        <v>90</v>
      </c>
      <c r="Q15" s="3">
        <v>1</v>
      </c>
      <c r="R15" s="19">
        <v>27.76</v>
      </c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6">
        <v>10</v>
      </c>
      <c r="B16" s="7">
        <v>20</v>
      </c>
      <c r="C16" s="7" t="s">
        <v>43</v>
      </c>
      <c r="D16" s="16" t="s">
        <v>87</v>
      </c>
      <c r="E16" s="17" t="s">
        <v>70</v>
      </c>
      <c r="F16" s="24">
        <v>36028</v>
      </c>
      <c r="G16" s="17"/>
      <c r="H16" s="13"/>
      <c r="I16" s="13" t="s">
        <v>105</v>
      </c>
      <c r="J16" s="13" t="s">
        <v>46</v>
      </c>
      <c r="K16" s="25"/>
      <c r="L16" s="73">
        <f t="shared" si="0"/>
        <v>0.0010283564814814814</v>
      </c>
      <c r="M16" s="27">
        <f t="shared" si="1"/>
        <v>44.425</v>
      </c>
      <c r="N16" s="26">
        <f t="shared" si="2"/>
        <v>13.509999999999993</v>
      </c>
      <c r="O16" s="145"/>
      <c r="P16" s="6" t="str">
        <f t="shared" si="3"/>
        <v>II разр.</v>
      </c>
      <c r="Q16" s="3">
        <v>1</v>
      </c>
      <c r="R16" s="19">
        <v>28.85</v>
      </c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3.5" customHeight="1">
      <c r="A17" s="6">
        <v>11</v>
      </c>
      <c r="B17" s="7">
        <v>4</v>
      </c>
      <c r="C17" s="7" t="s">
        <v>47</v>
      </c>
      <c r="D17" s="16" t="s">
        <v>86</v>
      </c>
      <c r="E17" s="17" t="s">
        <v>70</v>
      </c>
      <c r="F17" s="24">
        <v>36323</v>
      </c>
      <c r="G17" s="17"/>
      <c r="H17" s="13"/>
      <c r="I17" s="13" t="s">
        <v>105</v>
      </c>
      <c r="J17" s="13" t="s">
        <v>46</v>
      </c>
      <c r="K17" s="12"/>
      <c r="L17" s="73">
        <f t="shared" si="0"/>
        <v>0.0010357638888888888</v>
      </c>
      <c r="M17" s="27">
        <f t="shared" si="1"/>
        <v>44.745</v>
      </c>
      <c r="N17" s="26">
        <f t="shared" si="2"/>
        <v>14.14999999999999</v>
      </c>
      <c r="O17" s="145"/>
      <c r="P17" s="6" t="str">
        <f t="shared" si="3"/>
        <v>II разр.</v>
      </c>
      <c r="Q17" s="3">
        <v>1</v>
      </c>
      <c r="R17" s="19">
        <v>29.49</v>
      </c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3.5" customHeight="1" thickBot="1">
      <c r="A18" s="28">
        <v>12</v>
      </c>
      <c r="B18" s="29">
        <v>25</v>
      </c>
      <c r="C18" s="29" t="s">
        <v>47</v>
      </c>
      <c r="D18" s="30" t="s">
        <v>138</v>
      </c>
      <c r="E18" s="32" t="s">
        <v>45</v>
      </c>
      <c r="F18" s="31">
        <v>36619</v>
      </c>
      <c r="G18" s="32"/>
      <c r="H18" s="33"/>
      <c r="I18" s="33" t="s">
        <v>105</v>
      </c>
      <c r="J18" s="33" t="s">
        <v>46</v>
      </c>
      <c r="K18" s="35"/>
      <c r="L18" s="71">
        <f t="shared" si="0"/>
        <v>0.0010961805555555558</v>
      </c>
      <c r="M18" s="72">
        <f t="shared" si="1"/>
        <v>47.355</v>
      </c>
      <c r="N18" s="64">
        <f t="shared" si="2"/>
        <v>19.370000000000015</v>
      </c>
      <c r="O18" s="147"/>
      <c r="P18" s="28" t="str">
        <f t="shared" si="3"/>
        <v>III разр.</v>
      </c>
      <c r="Q18" s="3">
        <v>1</v>
      </c>
      <c r="R18" s="19">
        <v>34.71</v>
      </c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3.5" customHeight="1" thickTop="1">
      <c r="A19" s="6">
        <v>1</v>
      </c>
      <c r="B19" s="7">
        <v>35</v>
      </c>
      <c r="C19" s="7" t="s">
        <v>47</v>
      </c>
      <c r="D19" s="16" t="s">
        <v>136</v>
      </c>
      <c r="E19" s="17" t="s">
        <v>104</v>
      </c>
      <c r="F19" s="24"/>
      <c r="G19" s="17"/>
      <c r="H19" s="13"/>
      <c r="I19" s="13" t="s">
        <v>105</v>
      </c>
      <c r="J19" s="13" t="s">
        <v>46</v>
      </c>
      <c r="K19" s="25"/>
      <c r="L19" s="73">
        <f aca="true" t="shared" si="4" ref="L19:L24">(Q19*60+R19)/86400</f>
        <v>0.0011061342592592592</v>
      </c>
      <c r="M19" s="27">
        <f aca="true" t="shared" si="5" ref="M19:M24">ROUNDDOWN(L19*86400/2,3)</f>
        <v>47.785</v>
      </c>
      <c r="N19" s="26">
        <f>(L19-L$19)*86400</f>
        <v>0</v>
      </c>
      <c r="O19" s="26"/>
      <c r="P19" s="6" t="str">
        <f>IF(L19&lt;=82.2/86400,"КМС",IF(L19&lt;=87.8/86400,"I разр.",IF(L19&lt;=94.2/86400,"II разр.",IF(L19&lt;=102/86400,"III разр.",IF(L19&lt;=111.6/86400,"I юн.",IF(L19&lt;=124.4/86400,"II юн.",IF(L19&lt;=140.4/86400,"III юн.","")))))))</f>
        <v>III разр.</v>
      </c>
      <c r="Q19" s="3">
        <v>1</v>
      </c>
      <c r="R19" s="19">
        <v>35.57</v>
      </c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3.5" customHeight="1" thickBot="1">
      <c r="A20" s="28">
        <v>2</v>
      </c>
      <c r="B20" s="29">
        <v>34</v>
      </c>
      <c r="C20" s="29" t="s">
        <v>43</v>
      </c>
      <c r="D20" s="30" t="s">
        <v>135</v>
      </c>
      <c r="E20" s="32" t="s">
        <v>104</v>
      </c>
      <c r="F20" s="31"/>
      <c r="G20" s="32"/>
      <c r="H20" s="33"/>
      <c r="I20" s="33" t="s">
        <v>105</v>
      </c>
      <c r="J20" s="33" t="s">
        <v>46</v>
      </c>
      <c r="K20" s="35"/>
      <c r="L20" s="71">
        <f t="shared" si="4"/>
        <v>0.0011247685185185187</v>
      </c>
      <c r="M20" s="72">
        <f t="shared" si="5"/>
        <v>48.59</v>
      </c>
      <c r="N20" s="64">
        <f>(L20-L$19)*86400</f>
        <v>1.6100000000000183</v>
      </c>
      <c r="O20" s="64"/>
      <c r="P20" s="28" t="str">
        <f>IF(L20&lt;=82.2/86400,"КМС",IF(L20&lt;=87.8/86400,"I разр.",IF(L20&lt;=94.2/86400,"II разр.",IF(L20&lt;=102/86400,"III разр.",IF(L20&lt;=111.6/86400,"I юн.",IF(L20&lt;=124.4/86400,"II юн.",IF(L20&lt;=140.4/86400,"III юн.","")))))))</f>
        <v>III разр.</v>
      </c>
      <c r="Q20" s="3">
        <v>1</v>
      </c>
      <c r="R20" s="19">
        <v>37.18</v>
      </c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3.5" customHeight="1" thickTop="1">
      <c r="A21" s="6" t="s">
        <v>134</v>
      </c>
      <c r="B21" s="7">
        <v>43</v>
      </c>
      <c r="C21" s="7" t="s">
        <v>43</v>
      </c>
      <c r="D21" s="16" t="s">
        <v>145</v>
      </c>
      <c r="E21" s="17" t="s">
        <v>166</v>
      </c>
      <c r="F21" s="24"/>
      <c r="G21" s="17"/>
      <c r="H21" s="13"/>
      <c r="I21" s="13"/>
      <c r="J21" s="13" t="s">
        <v>46</v>
      </c>
      <c r="K21" s="12"/>
      <c r="L21" s="73">
        <f t="shared" si="4"/>
        <v>0.0008364583333333333</v>
      </c>
      <c r="M21" s="27">
        <f t="shared" si="5"/>
        <v>36.135</v>
      </c>
      <c r="N21" s="26">
        <f>(L21-L$21)*86400</f>
        <v>0</v>
      </c>
      <c r="O21" s="26"/>
      <c r="P21" s="6" t="s">
        <v>72</v>
      </c>
      <c r="Q21" s="3">
        <v>1</v>
      </c>
      <c r="R21" s="19">
        <v>12.27</v>
      </c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3.5" customHeight="1">
      <c r="A22" s="6" t="s">
        <v>134</v>
      </c>
      <c r="B22" s="7">
        <v>44</v>
      </c>
      <c r="C22" s="7" t="s">
        <v>47</v>
      </c>
      <c r="D22" s="16" t="s">
        <v>148</v>
      </c>
      <c r="E22" s="17" t="s">
        <v>166</v>
      </c>
      <c r="F22" s="24"/>
      <c r="G22" s="17"/>
      <c r="H22" s="13"/>
      <c r="I22" s="13"/>
      <c r="J22" s="13" t="s">
        <v>46</v>
      </c>
      <c r="K22" s="12"/>
      <c r="L22" s="73">
        <f t="shared" si="4"/>
        <v>0.0008636574074074075</v>
      </c>
      <c r="M22" s="27">
        <f t="shared" si="5"/>
        <v>37.31</v>
      </c>
      <c r="N22" s="26">
        <f>(L22-L$21)*86400</f>
        <v>2.350000000000014</v>
      </c>
      <c r="O22" s="26"/>
      <c r="P22" s="6" t="s">
        <v>91</v>
      </c>
      <c r="Q22" s="3">
        <v>1</v>
      </c>
      <c r="R22" s="19">
        <v>14.62</v>
      </c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3.5" customHeight="1">
      <c r="A23" s="6" t="s">
        <v>134</v>
      </c>
      <c r="B23" s="7">
        <v>41</v>
      </c>
      <c r="C23" s="7" t="s">
        <v>43</v>
      </c>
      <c r="D23" s="16" t="s">
        <v>149</v>
      </c>
      <c r="E23" s="17" t="s">
        <v>70</v>
      </c>
      <c r="F23" s="24">
        <v>35912</v>
      </c>
      <c r="G23" s="17"/>
      <c r="H23" s="13"/>
      <c r="I23" s="13"/>
      <c r="J23" s="13" t="s">
        <v>80</v>
      </c>
      <c r="K23" s="12"/>
      <c r="L23" s="73">
        <f t="shared" si="4"/>
        <v>0.0009134259259259259</v>
      </c>
      <c r="M23" s="27">
        <f t="shared" si="5"/>
        <v>39.46</v>
      </c>
      <c r="N23" s="26">
        <f>(L23-L$21)*86400</f>
        <v>6.650000000000007</v>
      </c>
      <c r="O23" s="26"/>
      <c r="P23" s="6" t="s">
        <v>91</v>
      </c>
      <c r="Q23" s="3">
        <v>1</v>
      </c>
      <c r="R23" s="19">
        <v>18.92</v>
      </c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3.5" customHeight="1">
      <c r="A24" s="6" t="s">
        <v>134</v>
      </c>
      <c r="B24" s="7">
        <v>49</v>
      </c>
      <c r="C24" s="7" t="s">
        <v>47</v>
      </c>
      <c r="D24" s="16" t="s">
        <v>144</v>
      </c>
      <c r="E24" s="17" t="s">
        <v>166</v>
      </c>
      <c r="F24" s="24"/>
      <c r="G24" s="17"/>
      <c r="H24" s="13"/>
      <c r="I24" s="13"/>
      <c r="J24" s="13"/>
      <c r="K24" s="12"/>
      <c r="L24" s="73">
        <f t="shared" si="4"/>
        <v>0.0009743055555555556</v>
      </c>
      <c r="M24" s="27">
        <f t="shared" si="5"/>
        <v>42.09</v>
      </c>
      <c r="N24" s="26">
        <f>(L24-L$21)*86400</f>
        <v>11.910000000000013</v>
      </c>
      <c r="O24" s="26"/>
      <c r="P24" s="6" t="str">
        <f>IF(L24&lt;=82.2/86400,"КМС",IF(L24&lt;=87.8/86400,"I разр.",IF(L24&lt;=94.2/86400,"II разр.",IF(L24&lt;=102/86400,"III разр.",IF(L24&lt;=111.6/86400,"I юн.",IF(L24&lt;=124.4/86400,"II юн.",IF(L24&lt;=140.4/86400,"III юн.","")))))))</f>
        <v>I разр.</v>
      </c>
      <c r="Q24" s="3">
        <v>1</v>
      </c>
      <c r="R24" s="19">
        <v>24.18</v>
      </c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3.75" customHeight="1" thickBot="1">
      <c r="A25" s="28"/>
      <c r="B25" s="29"/>
      <c r="C25" s="29"/>
      <c r="D25" s="30"/>
      <c r="E25" s="31"/>
      <c r="F25" s="32"/>
      <c r="G25" s="32"/>
      <c r="H25" s="33"/>
      <c r="I25" s="33"/>
      <c r="J25" s="33"/>
      <c r="K25" s="76"/>
      <c r="L25" s="75"/>
      <c r="M25" s="36"/>
      <c r="N25" s="64"/>
      <c r="O25" s="64"/>
      <c r="P25" s="28"/>
      <c r="Q25" s="3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ht="6" customHeight="1" thickTop="1"/>
    <row r="27" spans="2:16" ht="14.25" customHeight="1">
      <c r="B27" s="102" t="s">
        <v>178</v>
      </c>
      <c r="D27" s="103"/>
      <c r="E27" s="103"/>
      <c r="F27" s="103"/>
      <c r="G27" s="104"/>
      <c r="H27" s="104"/>
      <c r="L27" s="104" t="s">
        <v>42</v>
      </c>
      <c r="P27" s="105"/>
    </row>
    <row r="28" spans="2:16" ht="14.25" customHeight="1">
      <c r="B28" s="102" t="s">
        <v>179</v>
      </c>
      <c r="D28" s="106"/>
      <c r="E28" s="107"/>
      <c r="F28" s="108"/>
      <c r="G28" s="104"/>
      <c r="H28" s="104"/>
      <c r="I28" s="13"/>
      <c r="L28" s="104" t="s">
        <v>92</v>
      </c>
      <c r="P28" s="105"/>
    </row>
    <row r="29" spans="1:38" ht="14.25" customHeight="1">
      <c r="A29" s="6"/>
      <c r="B29" s="7"/>
      <c r="C29" s="7"/>
      <c r="D29" s="16"/>
      <c r="E29" s="24"/>
      <c r="F29" s="17"/>
      <c r="G29" s="17"/>
      <c r="H29" s="13"/>
      <c r="I29" s="12"/>
      <c r="J29" s="12"/>
      <c r="K29" s="8"/>
      <c r="L29" s="104" t="s">
        <v>93</v>
      </c>
      <c r="M29" s="27"/>
      <c r="N29" s="26"/>
      <c r="O29" s="26"/>
      <c r="P29" s="6"/>
      <c r="Q29" s="5"/>
      <c r="R29" s="19"/>
      <c r="S29" s="19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27" customHeight="1"/>
  </sheetData>
  <sheetProtection/>
  <mergeCells count="5">
    <mergeCell ref="C5:J5"/>
    <mergeCell ref="A1:P1"/>
    <mergeCell ref="A2:P2"/>
    <mergeCell ref="A3:D3"/>
    <mergeCell ref="J3:P3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соренвований&amp;R&amp;"Times New Roman,полужирный"В.В.Баканов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1:AL51"/>
  <sheetViews>
    <sheetView view="pageBreakPreview" zoomScale="115" zoomScaleNormal="115" zoomScaleSheetLayoutView="115" zoomScalePageLayoutView="0" workbookViewId="0" topLeftCell="A4">
      <selection activeCell="Q4" sqref="Q1:T1638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2.140625" style="1" customWidth="1"/>
    <col min="5" max="5" width="7.28125" style="1" customWidth="1"/>
    <col min="6" max="7" width="9.8515625" style="1" hidden="1" customWidth="1"/>
    <col min="8" max="8" width="20.421875" style="1" hidden="1" customWidth="1"/>
    <col min="9" max="9" width="20.8515625" style="1" customWidth="1"/>
    <col min="10" max="10" width="14.7109375" style="1" hidden="1" customWidth="1"/>
    <col min="11" max="11" width="0.71875" style="1" hidden="1" customWidth="1"/>
    <col min="12" max="12" width="9.28125" style="1" customWidth="1"/>
    <col min="13" max="13" width="7.28125" style="1" hidden="1" customWidth="1"/>
    <col min="14" max="15" width="5.7109375" style="1" customWidth="1"/>
    <col min="16" max="16" width="7.7109375" style="1" customWidth="1"/>
    <col min="17" max="17" width="5.140625" style="1" hidden="1" customWidth="1"/>
    <col min="18" max="20" width="0" style="1" hidden="1" customWidth="1"/>
    <col min="21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42" customHeight="1">
      <c r="A1" s="158" t="str">
        <f>N_sor1</f>
        <v>Соревнования по конькобежному спорту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39.75" customHeight="1">
      <c r="A2" s="167" t="str">
        <f>N_sor2</f>
        <v>"VII Зимняя Спартакиада учащихся Московской области 2015 года"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25.5" customHeight="1">
      <c r="A3" s="159" t="s">
        <v>21</v>
      </c>
      <c r="B3" s="159"/>
      <c r="C3" s="159"/>
      <c r="D3" s="159"/>
      <c r="E3" s="121"/>
      <c r="F3" s="121"/>
      <c r="G3" s="121"/>
      <c r="H3" s="121"/>
      <c r="I3" s="121"/>
      <c r="J3" s="160" t="str">
        <f>D_d2</f>
        <v>06 января 2015 г.</v>
      </c>
      <c r="K3" s="161"/>
      <c r="L3" s="161"/>
      <c r="M3" s="161"/>
      <c r="N3" s="161"/>
      <c r="O3" s="161"/>
      <c r="P3" s="161"/>
    </row>
    <row r="4" spans="2:32" ht="33.75" customHeight="1">
      <c r="B4" s="15"/>
      <c r="C4" s="157" t="str">
        <f>N_dev</f>
        <v>Девушки</v>
      </c>
      <c r="D4" s="157"/>
      <c r="E4" s="157"/>
      <c r="F4" s="157"/>
      <c r="G4" s="157"/>
      <c r="H4" s="157"/>
      <c r="I4" s="157"/>
      <c r="J4" s="157"/>
      <c r="K4" s="15"/>
      <c r="L4" s="18" t="str">
        <f>const!C11</f>
        <v>1000 метров</v>
      </c>
      <c r="M4" s="15"/>
      <c r="N4" s="15"/>
      <c r="O4" s="15"/>
      <c r="P4" s="15"/>
      <c r="Q4" s="5"/>
      <c r="R4" s="1">
        <v>41.5</v>
      </c>
      <c r="S4" s="1">
        <v>38.7</v>
      </c>
      <c r="T4" s="4"/>
      <c r="U4" s="4"/>
      <c r="V4" s="4"/>
      <c r="W4" s="4"/>
      <c r="X4" s="7"/>
      <c r="Y4" s="4"/>
      <c r="Z4" s="4"/>
      <c r="AA4" s="4"/>
      <c r="AB4" s="4"/>
      <c r="AC4" s="4"/>
      <c r="AD4" s="4"/>
      <c r="AE4" s="4"/>
      <c r="AF4" s="4"/>
    </row>
    <row r="5" spans="1:32" ht="21.75" customHeight="1" thickBot="1">
      <c r="A5" s="2" t="s">
        <v>4</v>
      </c>
      <c r="B5" s="2" t="s">
        <v>0</v>
      </c>
      <c r="C5" s="10" t="s">
        <v>6</v>
      </c>
      <c r="D5" s="2" t="s">
        <v>2</v>
      </c>
      <c r="E5" s="148" t="s">
        <v>163</v>
      </c>
      <c r="F5" s="2" t="s">
        <v>1</v>
      </c>
      <c r="G5" s="2"/>
      <c r="H5" s="2" t="s">
        <v>12</v>
      </c>
      <c r="I5" s="2"/>
      <c r="J5" s="2" t="s">
        <v>7</v>
      </c>
      <c r="K5" s="2"/>
      <c r="L5" s="11" t="s">
        <v>3</v>
      </c>
      <c r="M5" s="11" t="s">
        <v>8</v>
      </c>
      <c r="N5" s="11" t="s">
        <v>11</v>
      </c>
      <c r="O5" s="2" t="s">
        <v>8</v>
      </c>
      <c r="P5" s="2" t="s">
        <v>5</v>
      </c>
      <c r="Q5" s="5"/>
      <c r="R5" s="19"/>
      <c r="S5" s="19"/>
      <c r="T5" s="4"/>
      <c r="U5" s="4"/>
      <c r="V5" s="4"/>
      <c r="W5" s="4"/>
      <c r="X5" s="7"/>
      <c r="Y5" s="4"/>
      <c r="Z5" s="4"/>
      <c r="AA5" s="4"/>
      <c r="AB5" s="4"/>
      <c r="AC5" s="4"/>
      <c r="AD5" s="4"/>
      <c r="AE5" s="4"/>
      <c r="AF5" s="4"/>
    </row>
    <row r="6" spans="1:32" ht="15" customHeight="1" thickTop="1">
      <c r="A6" s="6">
        <v>1</v>
      </c>
      <c r="B6" s="7">
        <v>64</v>
      </c>
      <c r="C6" s="7" t="s">
        <v>43</v>
      </c>
      <c r="D6" s="14" t="s">
        <v>94</v>
      </c>
      <c r="E6" s="7" t="s">
        <v>70</v>
      </c>
      <c r="F6" s="22">
        <v>35987</v>
      </c>
      <c r="G6" s="7"/>
      <c r="H6" s="12"/>
      <c r="I6" s="12" t="s">
        <v>115</v>
      </c>
      <c r="J6" s="12" t="s">
        <v>46</v>
      </c>
      <c r="K6" s="8"/>
      <c r="L6" s="73">
        <f aca="true" t="shared" si="0" ref="L6:L19">(Q6*60+R6)/86400</f>
        <v>0.0009694444444444445</v>
      </c>
      <c r="M6" s="27">
        <f aca="true" t="shared" si="1" ref="M6:M19">ROUNDDOWN(L6*86400/2,3)</f>
        <v>41.88</v>
      </c>
      <c r="N6" s="67">
        <f>(L6-L$6)*86400</f>
        <v>0</v>
      </c>
      <c r="O6" s="150">
        <v>40</v>
      </c>
      <c r="P6" s="6" t="str">
        <f aca="true" t="shared" si="2" ref="P6:P19">IF(L6&lt;=89.4/86400,"КМС",IF(L6&lt;=95.8/86400,"I разр.",IF(L6&lt;=102/86400,"II разр.",IF(L6&lt;=110/86400,"III разр.",IF(L6&lt;=119.6/86400,"I юн.",IF(L6&lt;=132.4/86400,"II юн.",IF(L6&lt;=148.4/86400,"III юн.","")))))))</f>
        <v>КМС</v>
      </c>
      <c r="Q6" s="5">
        <v>1</v>
      </c>
      <c r="R6" s="19">
        <v>23.76</v>
      </c>
      <c r="S6" s="19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5" customHeight="1">
      <c r="A7" s="6">
        <v>2</v>
      </c>
      <c r="B7" s="7">
        <v>70</v>
      </c>
      <c r="C7" s="7" t="s">
        <v>47</v>
      </c>
      <c r="D7" s="14" t="s">
        <v>63</v>
      </c>
      <c r="E7" s="7" t="s">
        <v>45</v>
      </c>
      <c r="F7" s="22">
        <v>36669</v>
      </c>
      <c r="G7" s="7"/>
      <c r="H7" s="12"/>
      <c r="I7" s="12" t="s">
        <v>115</v>
      </c>
      <c r="J7" s="12" t="s">
        <v>46</v>
      </c>
      <c r="K7" s="8"/>
      <c r="L7" s="73">
        <f t="shared" si="0"/>
        <v>0.000999652777777778</v>
      </c>
      <c r="M7" s="27">
        <f t="shared" si="1"/>
        <v>43.185</v>
      </c>
      <c r="N7" s="26">
        <f>(L7-L$6)*86400</f>
        <v>2.610000000000003</v>
      </c>
      <c r="O7" s="150">
        <v>38</v>
      </c>
      <c r="P7" s="6" t="str">
        <f t="shared" si="2"/>
        <v>КМС</v>
      </c>
      <c r="Q7" s="5">
        <v>1</v>
      </c>
      <c r="R7" s="19">
        <v>26.37</v>
      </c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5" customHeight="1">
      <c r="A8" s="6">
        <v>3</v>
      </c>
      <c r="B8" s="7">
        <v>72</v>
      </c>
      <c r="C8" s="7" t="s">
        <v>47</v>
      </c>
      <c r="D8" s="14" t="s">
        <v>62</v>
      </c>
      <c r="E8" s="7" t="s">
        <v>45</v>
      </c>
      <c r="F8" s="22">
        <v>36806</v>
      </c>
      <c r="G8" s="7"/>
      <c r="H8" s="12"/>
      <c r="I8" s="12" t="s">
        <v>105</v>
      </c>
      <c r="J8" s="12" t="s">
        <v>46</v>
      </c>
      <c r="K8" s="8"/>
      <c r="L8" s="73">
        <f t="shared" si="0"/>
        <v>0.0011282407407407406</v>
      </c>
      <c r="M8" s="27">
        <f t="shared" si="1"/>
        <v>48.74</v>
      </c>
      <c r="N8" s="26">
        <f>(L8-L$6)*86400</f>
        <v>13.719999999999983</v>
      </c>
      <c r="O8" s="150"/>
      <c r="P8" s="6" t="str">
        <f t="shared" si="2"/>
        <v>II разр.</v>
      </c>
      <c r="Q8" s="5">
        <v>1</v>
      </c>
      <c r="R8" s="19">
        <v>37.48</v>
      </c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5" customHeight="1" thickBot="1">
      <c r="A9" s="28">
        <v>4</v>
      </c>
      <c r="B9" s="29"/>
      <c r="C9" s="29" t="s">
        <v>43</v>
      </c>
      <c r="D9" s="34" t="s">
        <v>173</v>
      </c>
      <c r="E9" s="29" t="s">
        <v>45</v>
      </c>
      <c r="F9" s="69"/>
      <c r="G9" s="29"/>
      <c r="H9" s="35"/>
      <c r="I9" s="35" t="s">
        <v>105</v>
      </c>
      <c r="J9" s="35" t="s">
        <v>46</v>
      </c>
      <c r="K9" s="70"/>
      <c r="L9" s="71">
        <f t="shared" si="0"/>
        <v>0.0011831018518518518</v>
      </c>
      <c r="M9" s="72">
        <f t="shared" si="1"/>
        <v>51.11</v>
      </c>
      <c r="N9" s="64">
        <f>(L9-L$6)*86400</f>
        <v>18.45999999999999</v>
      </c>
      <c r="O9" s="151"/>
      <c r="P9" s="28" t="str">
        <f t="shared" si="2"/>
        <v>III разр.</v>
      </c>
      <c r="Q9" s="5">
        <v>1</v>
      </c>
      <c r="R9" s="19">
        <v>42.22</v>
      </c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5" customHeight="1" thickTop="1">
      <c r="A10" s="6">
        <v>1</v>
      </c>
      <c r="B10" s="7">
        <v>83</v>
      </c>
      <c r="C10" s="7" t="s">
        <v>43</v>
      </c>
      <c r="D10" s="14" t="s">
        <v>112</v>
      </c>
      <c r="E10" s="7" t="s">
        <v>104</v>
      </c>
      <c r="F10" s="22">
        <v>37245</v>
      </c>
      <c r="G10" s="7"/>
      <c r="H10" s="12"/>
      <c r="I10" s="12" t="s">
        <v>105</v>
      </c>
      <c r="J10" s="12" t="s">
        <v>46</v>
      </c>
      <c r="K10" s="8"/>
      <c r="L10" s="73">
        <f t="shared" si="0"/>
        <v>0.0011032407407407406</v>
      </c>
      <c r="M10" s="27">
        <f t="shared" si="1"/>
        <v>47.66</v>
      </c>
      <c r="N10" s="67">
        <f aca="true" t="shared" si="3" ref="N10:N15">(L10-L$10)*86400</f>
        <v>0</v>
      </c>
      <c r="O10" s="26"/>
      <c r="P10" s="6" t="str">
        <f t="shared" si="2"/>
        <v>I разр.</v>
      </c>
      <c r="Q10" s="5">
        <v>1</v>
      </c>
      <c r="R10" s="19">
        <v>35.32</v>
      </c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5" customHeight="1">
      <c r="A11" s="6">
        <v>2</v>
      </c>
      <c r="B11" s="7">
        <v>86</v>
      </c>
      <c r="C11" s="7" t="s">
        <v>47</v>
      </c>
      <c r="D11" s="14" t="s">
        <v>111</v>
      </c>
      <c r="E11" s="7" t="s">
        <v>104</v>
      </c>
      <c r="F11" s="22">
        <v>37116</v>
      </c>
      <c r="G11" s="7"/>
      <c r="H11" s="12"/>
      <c r="I11" s="12" t="s">
        <v>105</v>
      </c>
      <c r="J11" s="12" t="s">
        <v>46</v>
      </c>
      <c r="K11" s="9"/>
      <c r="L11" s="73">
        <f t="shared" si="0"/>
        <v>0.0011219907407407407</v>
      </c>
      <c r="M11" s="27">
        <f t="shared" si="1"/>
        <v>48.47</v>
      </c>
      <c r="N11" s="26">
        <f t="shared" si="3"/>
        <v>1.620000000000009</v>
      </c>
      <c r="O11" s="26"/>
      <c r="P11" s="6" t="str">
        <f t="shared" si="2"/>
        <v>II разр.</v>
      </c>
      <c r="Q11" s="5">
        <v>1</v>
      </c>
      <c r="R11" s="19">
        <v>36.94</v>
      </c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6">
        <v>3</v>
      </c>
      <c r="B12" s="7">
        <v>89</v>
      </c>
      <c r="C12" s="7" t="s">
        <v>47</v>
      </c>
      <c r="D12" s="14" t="s">
        <v>107</v>
      </c>
      <c r="E12" s="7" t="s">
        <v>104</v>
      </c>
      <c r="F12" s="22">
        <v>37564</v>
      </c>
      <c r="G12" s="7"/>
      <c r="H12" s="12"/>
      <c r="I12" s="12" t="s">
        <v>105</v>
      </c>
      <c r="J12" s="12" t="s">
        <v>46</v>
      </c>
      <c r="K12" s="8"/>
      <c r="L12" s="73">
        <f t="shared" si="0"/>
        <v>0.0011833333333333335</v>
      </c>
      <c r="M12" s="27">
        <f t="shared" si="1"/>
        <v>51.12</v>
      </c>
      <c r="N12" s="26">
        <f t="shared" si="3"/>
        <v>6.920000000000033</v>
      </c>
      <c r="O12" s="26"/>
      <c r="P12" s="6" t="str">
        <f t="shared" si="2"/>
        <v>III разр.</v>
      </c>
      <c r="Q12" s="5">
        <v>1</v>
      </c>
      <c r="R12" s="19">
        <v>42.24</v>
      </c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5" customHeight="1">
      <c r="A13" s="6">
        <v>4</v>
      </c>
      <c r="B13" s="7">
        <v>88</v>
      </c>
      <c r="C13" s="7" t="s">
        <v>43</v>
      </c>
      <c r="D13" s="14" t="s">
        <v>109</v>
      </c>
      <c r="E13" s="7" t="s">
        <v>104</v>
      </c>
      <c r="F13" s="22"/>
      <c r="G13" s="7"/>
      <c r="H13" s="12"/>
      <c r="I13" s="12" t="s">
        <v>105</v>
      </c>
      <c r="J13" s="12" t="s">
        <v>46</v>
      </c>
      <c r="K13" s="9"/>
      <c r="L13" s="73">
        <f t="shared" si="0"/>
        <v>0.0011836805555555557</v>
      </c>
      <c r="M13" s="27">
        <f t="shared" si="1"/>
        <v>51.135</v>
      </c>
      <c r="N13" s="26">
        <f t="shared" si="3"/>
        <v>6.950000000000023</v>
      </c>
      <c r="O13" s="26"/>
      <c r="P13" s="6" t="str">
        <f t="shared" si="2"/>
        <v>III разр.</v>
      </c>
      <c r="Q13" s="5">
        <v>1</v>
      </c>
      <c r="R13" s="19">
        <v>42.27</v>
      </c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5" customHeight="1">
      <c r="A14" s="6">
        <v>5</v>
      </c>
      <c r="B14" s="7">
        <v>82</v>
      </c>
      <c r="C14" s="7" t="s">
        <v>47</v>
      </c>
      <c r="D14" s="14" t="s">
        <v>106</v>
      </c>
      <c r="E14" s="7" t="s">
        <v>104</v>
      </c>
      <c r="F14" s="22">
        <v>37302</v>
      </c>
      <c r="G14" s="7"/>
      <c r="H14" s="12"/>
      <c r="I14" s="12" t="s">
        <v>105</v>
      </c>
      <c r="J14" s="12" t="s">
        <v>46</v>
      </c>
      <c r="K14" s="8"/>
      <c r="L14" s="73">
        <f t="shared" si="0"/>
        <v>0.0012010416666666669</v>
      </c>
      <c r="M14" s="27">
        <f t="shared" si="1"/>
        <v>51.885</v>
      </c>
      <c r="N14" s="26">
        <f t="shared" si="3"/>
        <v>8.450000000000033</v>
      </c>
      <c r="O14" s="26"/>
      <c r="P14" s="6" t="str">
        <f t="shared" si="2"/>
        <v>III разр.</v>
      </c>
      <c r="Q14" s="5">
        <v>1</v>
      </c>
      <c r="R14" s="19">
        <v>43.77</v>
      </c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5" customHeight="1" thickBot="1">
      <c r="A15" s="28">
        <v>6</v>
      </c>
      <c r="B15" s="29">
        <v>87</v>
      </c>
      <c r="C15" s="29" t="s">
        <v>43</v>
      </c>
      <c r="D15" s="34" t="s">
        <v>103</v>
      </c>
      <c r="E15" s="29" t="s">
        <v>104</v>
      </c>
      <c r="F15" s="69">
        <v>37116</v>
      </c>
      <c r="G15" s="29"/>
      <c r="H15" s="35"/>
      <c r="I15" s="35" t="s">
        <v>105</v>
      </c>
      <c r="J15" s="35" t="s">
        <v>46</v>
      </c>
      <c r="K15" s="74"/>
      <c r="L15" s="71">
        <f t="shared" si="0"/>
        <v>0.0012035879629629632</v>
      </c>
      <c r="M15" s="72">
        <f t="shared" si="1"/>
        <v>51.995</v>
      </c>
      <c r="N15" s="64">
        <f t="shared" si="3"/>
        <v>8.670000000000032</v>
      </c>
      <c r="O15" s="64"/>
      <c r="P15" s="28" t="str">
        <f t="shared" si="2"/>
        <v>III разр.</v>
      </c>
      <c r="Q15" s="5">
        <v>1</v>
      </c>
      <c r="R15" s="19">
        <v>43.99</v>
      </c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5" customHeight="1" thickTop="1">
      <c r="A16" s="6" t="s">
        <v>134</v>
      </c>
      <c r="B16" s="7">
        <v>97</v>
      </c>
      <c r="C16" s="7" t="s">
        <v>43</v>
      </c>
      <c r="D16" s="14" t="s">
        <v>126</v>
      </c>
      <c r="E16" s="7" t="s">
        <v>165</v>
      </c>
      <c r="F16" s="22"/>
      <c r="G16" s="7"/>
      <c r="H16" s="12"/>
      <c r="I16" s="12"/>
      <c r="J16" s="12" t="s">
        <v>46</v>
      </c>
      <c r="K16" s="8"/>
      <c r="L16" s="73">
        <f t="shared" si="0"/>
        <v>0.0009439814814814815</v>
      </c>
      <c r="M16" s="27">
        <f t="shared" si="1"/>
        <v>40.78</v>
      </c>
      <c r="N16" s="67">
        <f>(L16-L$16)*86400</f>
        <v>0</v>
      </c>
      <c r="O16" s="26"/>
      <c r="P16" s="6" t="str">
        <f t="shared" si="2"/>
        <v>КМС</v>
      </c>
      <c r="Q16" s="5">
        <v>1</v>
      </c>
      <c r="R16" s="19">
        <v>21.56</v>
      </c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5" customHeight="1">
      <c r="A17" s="6" t="s">
        <v>134</v>
      </c>
      <c r="B17" s="7">
        <v>100</v>
      </c>
      <c r="C17" s="7" t="s">
        <v>47</v>
      </c>
      <c r="D17" s="14" t="s">
        <v>174</v>
      </c>
      <c r="E17" s="7" t="s">
        <v>165</v>
      </c>
      <c r="F17" s="7"/>
      <c r="G17" s="7"/>
      <c r="H17" s="12"/>
      <c r="I17" s="12"/>
      <c r="J17" s="12" t="s">
        <v>175</v>
      </c>
      <c r="K17" s="8"/>
      <c r="L17" s="73">
        <f t="shared" si="0"/>
        <v>0.0009457175925925927</v>
      </c>
      <c r="M17" s="27">
        <f t="shared" si="1"/>
        <v>40.855</v>
      </c>
      <c r="N17" s="26">
        <f>(L17-L$16)*86400</f>
        <v>0.15000000000000846</v>
      </c>
      <c r="O17" s="26"/>
      <c r="P17" s="6" t="str">
        <f t="shared" si="2"/>
        <v>КМС</v>
      </c>
      <c r="Q17" s="5">
        <v>1</v>
      </c>
      <c r="R17" s="19">
        <v>21.71</v>
      </c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5" customHeight="1">
      <c r="A18" s="6" t="s">
        <v>134</v>
      </c>
      <c r="B18" s="7">
        <v>92</v>
      </c>
      <c r="C18" s="7" t="s">
        <v>43</v>
      </c>
      <c r="D18" s="14" t="s">
        <v>121</v>
      </c>
      <c r="E18" s="7" t="s">
        <v>165</v>
      </c>
      <c r="F18" s="22"/>
      <c r="G18" s="7"/>
      <c r="H18" s="12"/>
      <c r="I18" s="12"/>
      <c r="J18" s="12" t="s">
        <v>46</v>
      </c>
      <c r="K18" s="8"/>
      <c r="L18" s="73">
        <f t="shared" si="0"/>
        <v>0.0009988425925925926</v>
      </c>
      <c r="M18" s="27">
        <f t="shared" si="1"/>
        <v>43.15</v>
      </c>
      <c r="N18" s="26">
        <f>(L18-L$16)*86400</f>
        <v>4.739999999999999</v>
      </c>
      <c r="O18" s="26"/>
      <c r="P18" s="6" t="str">
        <f t="shared" si="2"/>
        <v>КМС</v>
      </c>
      <c r="Q18" s="5">
        <v>1</v>
      </c>
      <c r="R18" s="19">
        <v>26.3</v>
      </c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5" customHeight="1">
      <c r="A19" s="6" t="s">
        <v>134</v>
      </c>
      <c r="B19" s="7">
        <v>99</v>
      </c>
      <c r="C19" s="7" t="s">
        <v>47</v>
      </c>
      <c r="D19" s="14" t="s">
        <v>127</v>
      </c>
      <c r="E19" s="7" t="s">
        <v>165</v>
      </c>
      <c r="F19" s="22"/>
      <c r="G19" s="7"/>
      <c r="H19" s="12"/>
      <c r="I19" s="12"/>
      <c r="J19" s="12" t="s">
        <v>46</v>
      </c>
      <c r="K19" s="8"/>
      <c r="L19" s="73">
        <f t="shared" si="0"/>
        <v>0.0010001157407407407</v>
      </c>
      <c r="M19" s="27">
        <f t="shared" si="1"/>
        <v>43.205</v>
      </c>
      <c r="N19" s="26">
        <f>(L19-L$16)*86400</f>
        <v>4.849999999999989</v>
      </c>
      <c r="O19" s="26"/>
      <c r="P19" s="6" t="str">
        <f t="shared" si="2"/>
        <v>КМС</v>
      </c>
      <c r="Q19" s="5">
        <v>1</v>
      </c>
      <c r="R19" s="19">
        <v>26.41</v>
      </c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3" customHeight="1" thickBot="1">
      <c r="A20" s="28"/>
      <c r="B20" s="29"/>
      <c r="C20" s="29"/>
      <c r="D20" s="34"/>
      <c r="E20" s="69"/>
      <c r="F20" s="29"/>
      <c r="G20" s="29"/>
      <c r="H20" s="35"/>
      <c r="I20" s="29"/>
      <c r="J20" s="33"/>
      <c r="K20" s="70"/>
      <c r="L20" s="75"/>
      <c r="M20" s="36"/>
      <c r="N20" s="64"/>
      <c r="O20" s="64"/>
      <c r="P20" s="28"/>
      <c r="Q20" s="5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2:15" ht="11.25" customHeight="1" thickTop="1">
      <c r="L21" s="39"/>
      <c r="M21" s="40"/>
      <c r="N21" s="41"/>
      <c r="O21" s="41"/>
    </row>
    <row r="22" spans="2:16" ht="13.5" customHeight="1">
      <c r="B22" s="102" t="s">
        <v>176</v>
      </c>
      <c r="D22" s="103"/>
      <c r="E22" s="103"/>
      <c r="F22" s="103"/>
      <c r="G22" s="104"/>
      <c r="H22" s="104"/>
      <c r="L22" s="104" t="s">
        <v>42</v>
      </c>
      <c r="P22" s="105"/>
    </row>
    <row r="23" spans="2:16" ht="13.5" customHeight="1">
      <c r="B23" s="102" t="s">
        <v>177</v>
      </c>
      <c r="D23" s="106"/>
      <c r="E23" s="107"/>
      <c r="F23" s="108"/>
      <c r="G23" s="104"/>
      <c r="H23" s="104"/>
      <c r="I23" s="13"/>
      <c r="L23" s="104" t="s">
        <v>92</v>
      </c>
      <c r="P23" s="105"/>
    </row>
    <row r="24" spans="1:38" ht="13.5" customHeight="1">
      <c r="A24" s="6"/>
      <c r="B24" s="7"/>
      <c r="C24" s="7"/>
      <c r="D24" s="16"/>
      <c r="E24" s="24"/>
      <c r="F24" s="17"/>
      <c r="G24" s="17"/>
      <c r="H24" s="13"/>
      <c r="I24" s="12"/>
      <c r="J24" s="12"/>
      <c r="K24" s="8"/>
      <c r="L24" s="104" t="s">
        <v>93</v>
      </c>
      <c r="M24" s="27"/>
      <c r="N24" s="26"/>
      <c r="O24" s="26"/>
      <c r="P24" s="6"/>
      <c r="Q24" s="5"/>
      <c r="R24" s="19"/>
      <c r="S24" s="19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ht="12.75" customHeight="1"/>
    <row r="26" ht="12.75" customHeight="1"/>
    <row r="27" spans="2:32" ht="26.25" customHeight="1">
      <c r="B27" s="15"/>
      <c r="C27" s="157" t="s">
        <v>101</v>
      </c>
      <c r="D27" s="157"/>
      <c r="E27" s="157"/>
      <c r="F27" s="157"/>
      <c r="G27" s="157"/>
      <c r="H27" s="157"/>
      <c r="I27" s="157"/>
      <c r="J27" s="157"/>
      <c r="K27" s="15"/>
      <c r="L27" s="18" t="s">
        <v>38</v>
      </c>
      <c r="M27" s="15"/>
      <c r="N27" s="15"/>
      <c r="O27" s="15"/>
      <c r="P27" s="15"/>
      <c r="Q27" s="3"/>
      <c r="R27" s="4">
        <v>37.5</v>
      </c>
      <c r="S27" s="4">
        <v>35.4</v>
      </c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23.25" customHeight="1" thickBot="1">
      <c r="A28" s="2" t="s">
        <v>4</v>
      </c>
      <c r="B28" s="2" t="s">
        <v>0</v>
      </c>
      <c r="C28" s="10" t="s">
        <v>6</v>
      </c>
      <c r="D28" s="2" t="s">
        <v>2</v>
      </c>
      <c r="E28" s="148" t="s">
        <v>163</v>
      </c>
      <c r="F28" s="2" t="s">
        <v>1</v>
      </c>
      <c r="G28" s="2"/>
      <c r="H28" s="2" t="s">
        <v>12</v>
      </c>
      <c r="I28" s="2" t="s">
        <v>41</v>
      </c>
      <c r="J28" s="2" t="s">
        <v>7</v>
      </c>
      <c r="K28" s="2"/>
      <c r="L28" s="11" t="s">
        <v>3</v>
      </c>
      <c r="M28" s="11" t="s">
        <v>8</v>
      </c>
      <c r="N28" s="11" t="s">
        <v>11</v>
      </c>
      <c r="O28" s="2" t="s">
        <v>8</v>
      </c>
      <c r="P28" s="2" t="s">
        <v>5</v>
      </c>
      <c r="Q28" s="3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13.5" customHeight="1" thickTop="1">
      <c r="A29" s="6">
        <v>1</v>
      </c>
      <c r="B29" s="7">
        <v>19</v>
      </c>
      <c r="C29" s="7" t="s">
        <v>43</v>
      </c>
      <c r="D29" s="16" t="s">
        <v>88</v>
      </c>
      <c r="E29" s="17" t="s">
        <v>70</v>
      </c>
      <c r="F29" s="24">
        <v>36012</v>
      </c>
      <c r="G29" s="17"/>
      <c r="H29" s="13"/>
      <c r="I29" s="154" t="s">
        <v>114</v>
      </c>
      <c r="J29" s="13" t="s">
        <v>46</v>
      </c>
      <c r="K29" s="12"/>
      <c r="L29" s="73">
        <v>0.0008719907407407408</v>
      </c>
      <c r="M29" s="27">
        <v>37.67</v>
      </c>
      <c r="N29" s="67">
        <v>0</v>
      </c>
      <c r="O29" s="152">
        <v>40</v>
      </c>
      <c r="P29" s="6" t="s">
        <v>91</v>
      </c>
      <c r="Q29" s="3">
        <v>1</v>
      </c>
      <c r="R29" s="19">
        <v>15.34</v>
      </c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spans="1:32" ht="13.5" customHeight="1">
      <c r="A30" s="6">
        <v>2</v>
      </c>
      <c r="B30" s="7">
        <v>18</v>
      </c>
      <c r="C30" s="7" t="s">
        <v>47</v>
      </c>
      <c r="D30" s="16" t="s">
        <v>142</v>
      </c>
      <c r="E30" s="17" t="s">
        <v>70</v>
      </c>
      <c r="F30" s="24"/>
      <c r="G30" s="17"/>
      <c r="H30" s="13"/>
      <c r="I30" s="13" t="s">
        <v>115</v>
      </c>
      <c r="J30" s="13" t="s">
        <v>46</v>
      </c>
      <c r="K30" s="12"/>
      <c r="L30" s="73">
        <v>0.0008871527777777778</v>
      </c>
      <c r="M30" s="27">
        <v>38.325</v>
      </c>
      <c r="N30" s="26">
        <v>1.3100000000000014</v>
      </c>
      <c r="O30" s="152">
        <v>38</v>
      </c>
      <c r="P30" s="6" t="s">
        <v>91</v>
      </c>
      <c r="Q30" s="3">
        <v>1</v>
      </c>
      <c r="R30" s="19">
        <v>16.65</v>
      </c>
      <c r="S30" s="19"/>
      <c r="T30" s="4"/>
      <c r="U30" s="4"/>
      <c r="V30" s="4"/>
      <c r="W30" s="4"/>
      <c r="X30" s="7"/>
      <c r="Y30" s="4"/>
      <c r="Z30" s="4"/>
      <c r="AA30" s="4"/>
      <c r="AB30" s="4"/>
      <c r="AC30" s="4"/>
      <c r="AD30" s="4"/>
      <c r="AE30" s="4"/>
      <c r="AF30" s="4"/>
    </row>
    <row r="31" spans="1:32" ht="13.5" customHeight="1">
      <c r="A31" s="6">
        <v>3</v>
      </c>
      <c r="B31" s="7">
        <v>2</v>
      </c>
      <c r="C31" s="7" t="s">
        <v>47</v>
      </c>
      <c r="D31" s="16" t="s">
        <v>78</v>
      </c>
      <c r="E31" s="17" t="s">
        <v>70</v>
      </c>
      <c r="F31" s="24">
        <v>36255</v>
      </c>
      <c r="G31" s="17"/>
      <c r="H31" s="13"/>
      <c r="I31" s="13" t="s">
        <v>115</v>
      </c>
      <c r="J31" s="13" t="s">
        <v>46</v>
      </c>
      <c r="K31" s="12"/>
      <c r="L31" s="73">
        <v>0.0009155092592592591</v>
      </c>
      <c r="M31" s="27">
        <v>39.55</v>
      </c>
      <c r="N31" s="26">
        <v>3.7599999999999865</v>
      </c>
      <c r="O31" s="152">
        <v>36</v>
      </c>
      <c r="P31" s="6" t="s">
        <v>91</v>
      </c>
      <c r="Q31" s="3">
        <v>1</v>
      </c>
      <c r="R31" s="19">
        <v>19.1</v>
      </c>
      <c r="S31" s="19"/>
      <c r="T31" s="4"/>
      <c r="U31" s="4"/>
      <c r="V31" s="4"/>
      <c r="W31" s="4"/>
      <c r="X31" s="7"/>
      <c r="Y31" s="4"/>
      <c r="Z31" s="4"/>
      <c r="AA31" s="4"/>
      <c r="AB31" s="4"/>
      <c r="AC31" s="4"/>
      <c r="AD31" s="4"/>
      <c r="AE31" s="4"/>
      <c r="AF31" s="4"/>
    </row>
    <row r="32" spans="1:32" ht="13.5" customHeight="1">
      <c r="A32" s="6">
        <v>4</v>
      </c>
      <c r="B32" s="7">
        <v>1</v>
      </c>
      <c r="C32" s="7" t="s">
        <v>43</v>
      </c>
      <c r="D32" s="16" t="s">
        <v>76</v>
      </c>
      <c r="E32" s="17" t="s">
        <v>70</v>
      </c>
      <c r="F32" s="24">
        <v>35972</v>
      </c>
      <c r="G32" s="17"/>
      <c r="H32" s="13"/>
      <c r="I32" s="13" t="s">
        <v>115</v>
      </c>
      <c r="J32" s="13" t="s">
        <v>46</v>
      </c>
      <c r="K32" s="12"/>
      <c r="L32" s="73">
        <v>0.0009181712962962963</v>
      </c>
      <c r="M32" s="27">
        <v>39.665</v>
      </c>
      <c r="N32" s="26">
        <v>3.9899999999999944</v>
      </c>
      <c r="O32" s="152">
        <v>35</v>
      </c>
      <c r="P32" s="6" t="s">
        <v>91</v>
      </c>
      <c r="Q32" s="3">
        <v>1</v>
      </c>
      <c r="R32" s="19">
        <v>19.33</v>
      </c>
      <c r="S32" s="19"/>
      <c r="T32" s="4"/>
      <c r="U32" s="4"/>
      <c r="V32" s="4"/>
      <c r="W32" s="4"/>
      <c r="X32" s="7"/>
      <c r="Y32" s="4"/>
      <c r="Z32" s="4"/>
      <c r="AA32" s="4"/>
      <c r="AB32" s="4"/>
      <c r="AC32" s="4"/>
      <c r="AD32" s="4"/>
      <c r="AE32" s="4"/>
      <c r="AF32" s="4"/>
    </row>
    <row r="33" spans="1:32" ht="13.5" customHeight="1">
      <c r="A33" s="6">
        <v>5</v>
      </c>
      <c r="B33" s="7">
        <v>3</v>
      </c>
      <c r="C33" s="7" t="s">
        <v>43</v>
      </c>
      <c r="D33" s="16" t="s">
        <v>77</v>
      </c>
      <c r="E33" s="17" t="s">
        <v>70</v>
      </c>
      <c r="F33" s="24">
        <v>36274</v>
      </c>
      <c r="G33" s="17"/>
      <c r="H33" s="13"/>
      <c r="I33" s="13" t="s">
        <v>105</v>
      </c>
      <c r="J33" s="13" t="s">
        <v>46</v>
      </c>
      <c r="K33" s="12"/>
      <c r="L33" s="73">
        <v>0.0009326388888888889</v>
      </c>
      <c r="M33" s="27">
        <v>40.29</v>
      </c>
      <c r="N33" s="26">
        <v>5.239999999999997</v>
      </c>
      <c r="O33" s="152"/>
      <c r="P33" s="6" t="s">
        <v>91</v>
      </c>
      <c r="Q33" s="3">
        <v>1</v>
      </c>
      <c r="R33" s="19">
        <v>20.58</v>
      </c>
      <c r="S33" s="19"/>
      <c r="T33" s="4"/>
      <c r="U33" s="4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</row>
    <row r="34" spans="1:32" ht="13.5" customHeight="1">
      <c r="A34" s="6">
        <v>6</v>
      </c>
      <c r="B34" s="7">
        <v>5</v>
      </c>
      <c r="C34" s="7" t="s">
        <v>47</v>
      </c>
      <c r="D34" s="16" t="s">
        <v>55</v>
      </c>
      <c r="E34" s="17" t="s">
        <v>45</v>
      </c>
      <c r="F34" s="24">
        <v>36541</v>
      </c>
      <c r="G34" s="17"/>
      <c r="H34" s="13"/>
      <c r="I34" s="13" t="s">
        <v>115</v>
      </c>
      <c r="J34" s="13" t="s">
        <v>46</v>
      </c>
      <c r="K34" s="12"/>
      <c r="L34" s="73">
        <v>0.0009405092592592593</v>
      </c>
      <c r="M34" s="27">
        <v>40.63</v>
      </c>
      <c r="N34" s="26">
        <v>5.920000000000002</v>
      </c>
      <c r="O34" s="152">
        <v>34</v>
      </c>
      <c r="P34" s="6" t="s">
        <v>90</v>
      </c>
      <c r="Q34" s="3">
        <v>1</v>
      </c>
      <c r="R34" s="19">
        <v>21.26</v>
      </c>
      <c r="S34" s="19"/>
      <c r="T34" s="4"/>
      <c r="U34" s="4"/>
      <c r="V34" s="4"/>
      <c r="W34" s="4"/>
      <c r="X34" s="7"/>
      <c r="Y34" s="4"/>
      <c r="Z34" s="4"/>
      <c r="AA34" s="4"/>
      <c r="AB34" s="4"/>
      <c r="AC34" s="4"/>
      <c r="AD34" s="4"/>
      <c r="AE34" s="4"/>
      <c r="AF34" s="4"/>
    </row>
    <row r="35" spans="1:32" ht="13.5" customHeight="1">
      <c r="A35" s="6">
        <v>7</v>
      </c>
      <c r="B35" s="7">
        <v>30</v>
      </c>
      <c r="C35" s="7" t="s">
        <v>43</v>
      </c>
      <c r="D35" s="16" t="s">
        <v>52</v>
      </c>
      <c r="E35" s="17" t="s">
        <v>45</v>
      </c>
      <c r="F35" s="24"/>
      <c r="G35" s="17"/>
      <c r="H35" s="13"/>
      <c r="I35" s="13" t="s">
        <v>105</v>
      </c>
      <c r="J35" s="13" t="s">
        <v>46</v>
      </c>
      <c r="K35" s="25"/>
      <c r="L35" s="73">
        <v>0.0009491898148148149</v>
      </c>
      <c r="M35" s="27">
        <v>41.005</v>
      </c>
      <c r="N35" s="26">
        <v>6.670000000000006</v>
      </c>
      <c r="O35" s="152"/>
      <c r="P35" s="6" t="s">
        <v>90</v>
      </c>
      <c r="Q35" s="3">
        <v>1</v>
      </c>
      <c r="R35" s="19">
        <v>22.01</v>
      </c>
      <c r="S35" s="19"/>
      <c r="T35" s="4"/>
      <c r="U35" s="4"/>
      <c r="V35" s="4"/>
      <c r="W35" s="4"/>
      <c r="X35" s="7"/>
      <c r="Y35" s="4"/>
      <c r="Z35" s="4"/>
      <c r="AA35" s="4"/>
      <c r="AB35" s="4"/>
      <c r="AC35" s="4"/>
      <c r="AD35" s="4"/>
      <c r="AE35" s="4"/>
      <c r="AF35" s="4"/>
    </row>
    <row r="36" spans="1:32" ht="13.5" customHeight="1">
      <c r="A36" s="6">
        <v>8</v>
      </c>
      <c r="B36" s="7">
        <v>7</v>
      </c>
      <c r="C36" s="7" t="s">
        <v>43</v>
      </c>
      <c r="D36" s="16" t="s">
        <v>58</v>
      </c>
      <c r="E36" s="17" t="s">
        <v>45</v>
      </c>
      <c r="F36" s="24">
        <v>36909</v>
      </c>
      <c r="G36" s="17"/>
      <c r="H36" s="13"/>
      <c r="I36" s="13" t="s">
        <v>105</v>
      </c>
      <c r="J36" s="13" t="s">
        <v>46</v>
      </c>
      <c r="K36" s="12"/>
      <c r="L36" s="73">
        <v>0.001015625</v>
      </c>
      <c r="M36" s="27">
        <v>43.875</v>
      </c>
      <c r="N36" s="26">
        <v>12.41</v>
      </c>
      <c r="O36" s="152"/>
      <c r="P36" s="6" t="s">
        <v>90</v>
      </c>
      <c r="Q36" s="3">
        <v>1</v>
      </c>
      <c r="R36" s="19">
        <v>27.75</v>
      </c>
      <c r="S36" s="19"/>
      <c r="T36" s="4"/>
      <c r="U36" s="4"/>
      <c r="V36" s="4"/>
      <c r="W36" s="4"/>
      <c r="X36" s="7"/>
      <c r="Y36" s="4"/>
      <c r="Z36" s="4"/>
      <c r="AA36" s="4"/>
      <c r="AB36" s="4"/>
      <c r="AC36" s="4"/>
      <c r="AD36" s="4"/>
      <c r="AE36" s="4"/>
      <c r="AF36" s="4"/>
    </row>
    <row r="37" spans="1:32" ht="13.5" customHeight="1">
      <c r="A37" s="6">
        <v>9</v>
      </c>
      <c r="B37" s="7">
        <v>31</v>
      </c>
      <c r="C37" s="7" t="s">
        <v>47</v>
      </c>
      <c r="D37" s="16" t="s">
        <v>44</v>
      </c>
      <c r="E37" s="17" t="s">
        <v>45</v>
      </c>
      <c r="F37" s="24">
        <v>36879</v>
      </c>
      <c r="G37" s="17"/>
      <c r="H37" s="13"/>
      <c r="I37" s="13" t="s">
        <v>105</v>
      </c>
      <c r="J37" s="13" t="s">
        <v>46</v>
      </c>
      <c r="K37" s="12"/>
      <c r="L37" s="73">
        <v>0.0010157407407407409</v>
      </c>
      <c r="M37" s="27">
        <v>43.88</v>
      </c>
      <c r="N37" s="26">
        <v>12.420000000000009</v>
      </c>
      <c r="O37" s="152"/>
      <c r="P37" s="6" t="s">
        <v>90</v>
      </c>
      <c r="Q37" s="3">
        <v>1</v>
      </c>
      <c r="R37" s="19">
        <v>27.76</v>
      </c>
      <c r="S37" s="19"/>
      <c r="T37" s="4"/>
      <c r="U37" s="4"/>
      <c r="V37" s="4"/>
      <c r="W37" s="4"/>
      <c r="X37" s="7"/>
      <c r="Y37" s="4"/>
      <c r="Z37" s="4"/>
      <c r="AA37" s="4"/>
      <c r="AB37" s="4"/>
      <c r="AC37" s="4"/>
      <c r="AD37" s="4"/>
      <c r="AE37" s="4"/>
      <c r="AF37" s="4"/>
    </row>
    <row r="38" spans="1:32" ht="13.5" customHeight="1">
      <c r="A38" s="6">
        <v>10</v>
      </c>
      <c r="B38" s="7">
        <v>20</v>
      </c>
      <c r="C38" s="7" t="s">
        <v>43</v>
      </c>
      <c r="D38" s="16" t="s">
        <v>87</v>
      </c>
      <c r="E38" s="17" t="s">
        <v>70</v>
      </c>
      <c r="F38" s="24">
        <v>36028</v>
      </c>
      <c r="G38" s="17"/>
      <c r="H38" s="13"/>
      <c r="I38" s="13" t="s">
        <v>105</v>
      </c>
      <c r="J38" s="13" t="s">
        <v>46</v>
      </c>
      <c r="K38" s="25"/>
      <c r="L38" s="73">
        <v>0.0010283564814814814</v>
      </c>
      <c r="M38" s="27">
        <v>44.425</v>
      </c>
      <c r="N38" s="26">
        <v>13.509999999999993</v>
      </c>
      <c r="O38" s="152"/>
      <c r="P38" s="6" t="s">
        <v>180</v>
      </c>
      <c r="Q38" s="3">
        <v>1</v>
      </c>
      <c r="R38" s="19">
        <v>28.85</v>
      </c>
      <c r="S38" s="19"/>
      <c r="T38" s="4"/>
      <c r="U38" s="4"/>
      <c r="V38" s="4"/>
      <c r="W38" s="4"/>
      <c r="X38" s="7"/>
      <c r="Y38" s="4"/>
      <c r="Z38" s="4"/>
      <c r="AA38" s="4"/>
      <c r="AB38" s="4"/>
      <c r="AC38" s="4"/>
      <c r="AD38" s="4"/>
      <c r="AE38" s="4"/>
      <c r="AF38" s="4"/>
    </row>
    <row r="39" spans="1:32" ht="13.5" customHeight="1">
      <c r="A39" s="6">
        <v>11</v>
      </c>
      <c r="B39" s="7">
        <v>4</v>
      </c>
      <c r="C39" s="7" t="s">
        <v>47</v>
      </c>
      <c r="D39" s="16" t="s">
        <v>86</v>
      </c>
      <c r="E39" s="17" t="s">
        <v>70</v>
      </c>
      <c r="F39" s="24">
        <v>36323</v>
      </c>
      <c r="G39" s="17"/>
      <c r="H39" s="13"/>
      <c r="I39" s="13" t="s">
        <v>105</v>
      </c>
      <c r="J39" s="13" t="s">
        <v>46</v>
      </c>
      <c r="K39" s="12"/>
      <c r="L39" s="73">
        <v>0.0010357638888888888</v>
      </c>
      <c r="M39" s="27">
        <v>44.745</v>
      </c>
      <c r="N39" s="26">
        <v>14.14999999999999</v>
      </c>
      <c r="O39" s="152"/>
      <c r="P39" s="6" t="s">
        <v>180</v>
      </c>
      <c r="Q39" s="3">
        <v>1</v>
      </c>
      <c r="R39" s="19">
        <v>29.49</v>
      </c>
      <c r="S39" s="19"/>
      <c r="T39" s="4"/>
      <c r="U39" s="4"/>
      <c r="V39" s="4"/>
      <c r="W39" s="4"/>
      <c r="X39" s="7"/>
      <c r="Y39" s="4"/>
      <c r="Z39" s="4"/>
      <c r="AA39" s="4"/>
      <c r="AB39" s="4"/>
      <c r="AC39" s="4"/>
      <c r="AD39" s="4"/>
      <c r="AE39" s="4"/>
      <c r="AF39" s="4"/>
    </row>
    <row r="40" spans="1:32" ht="13.5" customHeight="1" thickBot="1">
      <c r="A40" s="28">
        <v>12</v>
      </c>
      <c r="B40" s="29">
        <v>25</v>
      </c>
      <c r="C40" s="29" t="s">
        <v>47</v>
      </c>
      <c r="D40" s="30" t="s">
        <v>138</v>
      </c>
      <c r="E40" s="32" t="s">
        <v>45</v>
      </c>
      <c r="F40" s="31">
        <v>36619</v>
      </c>
      <c r="G40" s="32"/>
      <c r="H40" s="33"/>
      <c r="I40" s="33" t="s">
        <v>105</v>
      </c>
      <c r="J40" s="33" t="s">
        <v>46</v>
      </c>
      <c r="K40" s="35"/>
      <c r="L40" s="71">
        <v>0.0010961805555555558</v>
      </c>
      <c r="M40" s="72">
        <v>47.355</v>
      </c>
      <c r="N40" s="64">
        <v>19.370000000000015</v>
      </c>
      <c r="O40" s="153"/>
      <c r="P40" s="28" t="s">
        <v>181</v>
      </c>
      <c r="Q40" s="3">
        <v>1</v>
      </c>
      <c r="R40" s="19">
        <v>34.71</v>
      </c>
      <c r="S40" s="19"/>
      <c r="T40" s="4"/>
      <c r="U40" s="4"/>
      <c r="V40" s="4"/>
      <c r="W40" s="4"/>
      <c r="X40" s="7"/>
      <c r="Y40" s="4"/>
      <c r="Z40" s="4"/>
      <c r="AA40" s="4"/>
      <c r="AB40" s="4"/>
      <c r="AC40" s="4"/>
      <c r="AD40" s="4"/>
      <c r="AE40" s="4"/>
      <c r="AF40" s="4"/>
    </row>
    <row r="41" spans="1:32" ht="13.5" customHeight="1" thickTop="1">
      <c r="A41" s="6">
        <v>1</v>
      </c>
      <c r="B41" s="7">
        <v>35</v>
      </c>
      <c r="C41" s="7" t="s">
        <v>47</v>
      </c>
      <c r="D41" s="16" t="s">
        <v>136</v>
      </c>
      <c r="E41" s="17" t="s">
        <v>104</v>
      </c>
      <c r="F41" s="24"/>
      <c r="G41" s="17"/>
      <c r="H41" s="13"/>
      <c r="I41" s="13" t="s">
        <v>105</v>
      </c>
      <c r="J41" s="13" t="s">
        <v>46</v>
      </c>
      <c r="K41" s="25"/>
      <c r="L41" s="73">
        <v>0.0011061342592592592</v>
      </c>
      <c r="M41" s="27">
        <v>47.785</v>
      </c>
      <c r="N41" s="26">
        <v>0</v>
      </c>
      <c r="O41" s="26"/>
      <c r="P41" s="6" t="s">
        <v>181</v>
      </c>
      <c r="Q41" s="3">
        <v>1</v>
      </c>
      <c r="R41" s="19">
        <v>35.57</v>
      </c>
      <c r="S41" s="19"/>
      <c r="T41" s="4"/>
      <c r="U41" s="4"/>
      <c r="V41" s="4"/>
      <c r="W41" s="4"/>
      <c r="X41" s="7"/>
      <c r="Y41" s="4"/>
      <c r="Z41" s="4"/>
      <c r="AA41" s="4"/>
      <c r="AB41" s="4"/>
      <c r="AC41" s="4"/>
      <c r="AD41" s="4"/>
      <c r="AE41" s="4"/>
      <c r="AF41" s="4"/>
    </row>
    <row r="42" spans="1:32" ht="13.5" customHeight="1" thickBot="1">
      <c r="A42" s="28">
        <v>2</v>
      </c>
      <c r="B42" s="29">
        <v>34</v>
      </c>
      <c r="C42" s="29" t="s">
        <v>43</v>
      </c>
      <c r="D42" s="30" t="s">
        <v>135</v>
      </c>
      <c r="E42" s="32" t="s">
        <v>104</v>
      </c>
      <c r="F42" s="31"/>
      <c r="G42" s="32"/>
      <c r="H42" s="33"/>
      <c r="I42" s="33" t="s">
        <v>105</v>
      </c>
      <c r="J42" s="33" t="s">
        <v>46</v>
      </c>
      <c r="K42" s="35"/>
      <c r="L42" s="71">
        <v>0.0011247685185185187</v>
      </c>
      <c r="M42" s="72">
        <v>48.59</v>
      </c>
      <c r="N42" s="64">
        <v>1.6100000000000183</v>
      </c>
      <c r="O42" s="64"/>
      <c r="P42" s="28" t="s">
        <v>181</v>
      </c>
      <c r="Q42" s="3">
        <v>1</v>
      </c>
      <c r="R42" s="19">
        <v>37.18</v>
      </c>
      <c r="S42" s="19"/>
      <c r="T42" s="4"/>
      <c r="U42" s="4"/>
      <c r="V42" s="4"/>
      <c r="W42" s="4"/>
      <c r="X42" s="7"/>
      <c r="Y42" s="4"/>
      <c r="Z42" s="4"/>
      <c r="AA42" s="4"/>
      <c r="AB42" s="4"/>
      <c r="AC42" s="4"/>
      <c r="AD42" s="4"/>
      <c r="AE42" s="4"/>
      <c r="AF42" s="4"/>
    </row>
    <row r="43" spans="1:32" ht="13.5" customHeight="1" thickTop="1">
      <c r="A43" s="6" t="s">
        <v>134</v>
      </c>
      <c r="B43" s="7">
        <v>43</v>
      </c>
      <c r="C43" s="7" t="s">
        <v>43</v>
      </c>
      <c r="D43" s="16" t="s">
        <v>145</v>
      </c>
      <c r="E43" s="17" t="s">
        <v>166</v>
      </c>
      <c r="F43" s="24"/>
      <c r="G43" s="17"/>
      <c r="H43" s="13"/>
      <c r="I43" s="13"/>
      <c r="J43" s="13" t="s">
        <v>46</v>
      </c>
      <c r="K43" s="12"/>
      <c r="L43" s="73">
        <v>0.0008364583333333333</v>
      </c>
      <c r="M43" s="27">
        <v>36.135</v>
      </c>
      <c r="N43" s="26">
        <v>0</v>
      </c>
      <c r="O43" s="26"/>
      <c r="P43" s="6" t="s">
        <v>72</v>
      </c>
      <c r="Q43" s="3">
        <v>1</v>
      </c>
      <c r="R43" s="19">
        <v>12.27</v>
      </c>
      <c r="S43" s="19"/>
      <c r="T43" s="4"/>
      <c r="U43" s="4"/>
      <c r="V43" s="4"/>
      <c r="W43" s="4"/>
      <c r="X43" s="7"/>
      <c r="Y43" s="4"/>
      <c r="Z43" s="4"/>
      <c r="AA43" s="4"/>
      <c r="AB43" s="4"/>
      <c r="AC43" s="4"/>
      <c r="AD43" s="4"/>
      <c r="AE43" s="4"/>
      <c r="AF43" s="4"/>
    </row>
    <row r="44" spans="1:32" ht="13.5" customHeight="1">
      <c r="A44" s="6" t="s">
        <v>134</v>
      </c>
      <c r="B44" s="7">
        <v>44</v>
      </c>
      <c r="C44" s="7" t="s">
        <v>47</v>
      </c>
      <c r="D44" s="16" t="s">
        <v>148</v>
      </c>
      <c r="E44" s="17" t="s">
        <v>166</v>
      </c>
      <c r="F44" s="24"/>
      <c r="G44" s="17"/>
      <c r="H44" s="13"/>
      <c r="I44" s="13"/>
      <c r="J44" s="13" t="s">
        <v>46</v>
      </c>
      <c r="K44" s="12"/>
      <c r="L44" s="73">
        <v>0.0008636574074074075</v>
      </c>
      <c r="M44" s="27">
        <v>37.31</v>
      </c>
      <c r="N44" s="26">
        <v>2.350000000000014</v>
      </c>
      <c r="O44" s="26"/>
      <c r="P44" s="6" t="s">
        <v>91</v>
      </c>
      <c r="Q44" s="3">
        <v>1</v>
      </c>
      <c r="R44" s="19">
        <v>14.62</v>
      </c>
      <c r="S44" s="19"/>
      <c r="T44" s="4"/>
      <c r="U44" s="4"/>
      <c r="V44" s="4"/>
      <c r="W44" s="4"/>
      <c r="X44" s="7"/>
      <c r="Y44" s="4"/>
      <c r="Z44" s="4"/>
      <c r="AA44" s="4"/>
      <c r="AB44" s="4"/>
      <c r="AC44" s="4"/>
      <c r="AD44" s="4"/>
      <c r="AE44" s="4"/>
      <c r="AF44" s="4"/>
    </row>
    <row r="45" spans="1:32" ht="13.5" customHeight="1">
      <c r="A45" s="6" t="s">
        <v>134</v>
      </c>
      <c r="B45" s="7">
        <v>41</v>
      </c>
      <c r="C45" s="7" t="s">
        <v>43</v>
      </c>
      <c r="D45" s="16" t="s">
        <v>149</v>
      </c>
      <c r="E45" s="17" t="s">
        <v>70</v>
      </c>
      <c r="F45" s="24">
        <v>35912</v>
      </c>
      <c r="G45" s="17"/>
      <c r="H45" s="13"/>
      <c r="I45" s="13"/>
      <c r="J45" s="13" t="s">
        <v>80</v>
      </c>
      <c r="K45" s="12"/>
      <c r="L45" s="73">
        <v>0.0009134259259259259</v>
      </c>
      <c r="M45" s="27">
        <v>39.46</v>
      </c>
      <c r="N45" s="26">
        <v>6.650000000000007</v>
      </c>
      <c r="O45" s="26"/>
      <c r="P45" s="6" t="s">
        <v>91</v>
      </c>
      <c r="Q45" s="3">
        <v>1</v>
      </c>
      <c r="R45" s="19">
        <v>18.92</v>
      </c>
      <c r="S45" s="19"/>
      <c r="T45" s="4"/>
      <c r="U45" s="4"/>
      <c r="V45" s="4"/>
      <c r="W45" s="4"/>
      <c r="X45" s="7"/>
      <c r="Y45" s="4"/>
      <c r="Z45" s="4"/>
      <c r="AA45" s="4"/>
      <c r="AB45" s="4"/>
      <c r="AC45" s="4"/>
      <c r="AD45" s="4"/>
      <c r="AE45" s="4"/>
      <c r="AF45" s="4"/>
    </row>
    <row r="46" spans="1:32" ht="13.5" customHeight="1">
      <c r="A46" s="6" t="s">
        <v>134</v>
      </c>
      <c r="B46" s="7">
        <v>49</v>
      </c>
      <c r="C46" s="7" t="s">
        <v>47</v>
      </c>
      <c r="D46" s="16" t="s">
        <v>144</v>
      </c>
      <c r="E46" s="17" t="s">
        <v>166</v>
      </c>
      <c r="F46" s="24"/>
      <c r="G46" s="17"/>
      <c r="H46" s="13"/>
      <c r="I46" s="13"/>
      <c r="J46" s="13"/>
      <c r="K46" s="12"/>
      <c r="L46" s="73">
        <v>0.0009743055555555556</v>
      </c>
      <c r="M46" s="27">
        <v>42.09</v>
      </c>
      <c r="N46" s="26">
        <v>11.910000000000013</v>
      </c>
      <c r="O46" s="26"/>
      <c r="P46" s="6" t="s">
        <v>90</v>
      </c>
      <c r="Q46" s="3">
        <v>1</v>
      </c>
      <c r="R46" s="19">
        <v>24.18</v>
      </c>
      <c r="S46" s="19"/>
      <c r="T46" s="4"/>
      <c r="U46" s="4"/>
      <c r="V46" s="4"/>
      <c r="W46" s="4"/>
      <c r="X46" s="7"/>
      <c r="Y46" s="4"/>
      <c r="Z46" s="4"/>
      <c r="AA46" s="4"/>
      <c r="AB46" s="4"/>
      <c r="AC46" s="4"/>
      <c r="AD46" s="4"/>
      <c r="AE46" s="4"/>
      <c r="AF46" s="4"/>
    </row>
    <row r="47" spans="1:32" ht="3.75" customHeight="1" thickBot="1">
      <c r="A47" s="28"/>
      <c r="B47" s="29"/>
      <c r="C47" s="29"/>
      <c r="D47" s="30"/>
      <c r="E47" s="31"/>
      <c r="F47" s="32"/>
      <c r="G47" s="32"/>
      <c r="H47" s="33"/>
      <c r="I47" s="33"/>
      <c r="J47" s="33"/>
      <c r="K47" s="76"/>
      <c r="L47" s="75"/>
      <c r="M47" s="36"/>
      <c r="N47" s="64"/>
      <c r="O47" s="64"/>
      <c r="P47" s="28"/>
      <c r="Q47" s="3"/>
      <c r="R47" s="19"/>
      <c r="S47" s="19"/>
      <c r="T47" s="4"/>
      <c r="U47" s="4"/>
      <c r="V47" s="4"/>
      <c r="W47" s="4"/>
      <c r="X47" s="7"/>
      <c r="Y47" s="4"/>
      <c r="Z47" s="4"/>
      <c r="AA47" s="4"/>
      <c r="AB47" s="4"/>
      <c r="AC47" s="4"/>
      <c r="AD47" s="4"/>
      <c r="AE47" s="4"/>
      <c r="AF47" s="4"/>
    </row>
    <row r="48" ht="6" customHeight="1" thickTop="1"/>
    <row r="49" spans="2:16" ht="12.75" customHeight="1">
      <c r="B49" s="102" t="s">
        <v>178</v>
      </c>
      <c r="D49" s="103"/>
      <c r="E49" s="103"/>
      <c r="F49" s="103"/>
      <c r="G49" s="104"/>
      <c r="H49" s="104"/>
      <c r="L49" s="104" t="s">
        <v>42</v>
      </c>
      <c r="P49" s="105"/>
    </row>
    <row r="50" spans="2:16" ht="12.75" customHeight="1">
      <c r="B50" s="102" t="s">
        <v>179</v>
      </c>
      <c r="D50" s="106"/>
      <c r="E50" s="107"/>
      <c r="F50" s="108"/>
      <c r="G50" s="104"/>
      <c r="H50" s="104"/>
      <c r="I50" s="13"/>
      <c r="L50" s="104" t="s">
        <v>92</v>
      </c>
      <c r="P50" s="105"/>
    </row>
    <row r="51" spans="1:38" ht="12.75" customHeight="1">
      <c r="A51" s="6"/>
      <c r="B51" s="7"/>
      <c r="C51" s="7"/>
      <c r="D51" s="16"/>
      <c r="E51" s="24"/>
      <c r="F51" s="17"/>
      <c r="G51" s="17"/>
      <c r="H51" s="13"/>
      <c r="I51" s="12"/>
      <c r="J51" s="12"/>
      <c r="K51" s="8"/>
      <c r="L51" s="104" t="s">
        <v>93</v>
      </c>
      <c r="M51" s="27"/>
      <c r="N51" s="26"/>
      <c r="O51" s="26"/>
      <c r="P51" s="6"/>
      <c r="Q51" s="5"/>
      <c r="R51" s="19"/>
      <c r="S51" s="19"/>
      <c r="V51" s="4"/>
      <c r="W51" s="4"/>
      <c r="X51" s="7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</sheetData>
  <sheetProtection/>
  <mergeCells count="6">
    <mergeCell ref="C4:J4"/>
    <mergeCell ref="A1:P1"/>
    <mergeCell ref="A2:P2"/>
    <mergeCell ref="A3:D3"/>
    <mergeCell ref="J3:P3"/>
    <mergeCell ref="C27:J27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7030A0"/>
  </sheetPr>
  <dimension ref="A1:AK49"/>
  <sheetViews>
    <sheetView view="pageBreakPreview" zoomScale="130" zoomScaleSheetLayoutView="130" zoomScalePageLayoutView="0" workbookViewId="0" topLeftCell="A1">
      <selection activeCell="P1" sqref="P1:R16384"/>
    </sheetView>
  </sheetViews>
  <sheetFormatPr defaultColWidth="9.140625" defaultRowHeight="12.75"/>
  <cols>
    <col min="1" max="1" width="4.7109375" style="42" customWidth="1"/>
    <col min="2" max="2" width="4.421875" style="42" customWidth="1"/>
    <col min="3" max="3" width="6.28125" style="42" customWidth="1"/>
    <col min="4" max="4" width="20.28125" style="42" customWidth="1"/>
    <col min="5" max="5" width="5.7109375" style="42" customWidth="1"/>
    <col min="6" max="6" width="23.8515625" style="42" hidden="1" customWidth="1"/>
    <col min="7" max="7" width="16.7109375" style="42" hidden="1" customWidth="1"/>
    <col min="8" max="8" width="12.57421875" style="42" hidden="1" customWidth="1"/>
    <col min="9" max="9" width="25.28125" style="42" customWidth="1"/>
    <col min="10" max="10" width="7.7109375" style="42" hidden="1" customWidth="1"/>
    <col min="11" max="11" width="7.7109375" style="42" customWidth="1"/>
    <col min="12" max="12" width="7.421875" style="42" hidden="1" customWidth="1"/>
    <col min="13" max="14" width="5.8515625" style="42" customWidth="1"/>
    <col min="15" max="15" width="7.8515625" style="42" customWidth="1"/>
    <col min="16" max="16" width="4.140625" style="42" hidden="1" customWidth="1"/>
    <col min="17" max="17" width="7.28125" style="42" hidden="1" customWidth="1"/>
    <col min="18" max="18" width="0" style="42" hidden="1" customWidth="1"/>
    <col min="19" max="21" width="9.140625" style="42" customWidth="1"/>
    <col min="22" max="22" width="5.421875" style="42" customWidth="1"/>
    <col min="23" max="23" width="4.28125" style="42" customWidth="1"/>
    <col min="24" max="24" width="26.8515625" style="42" customWidth="1"/>
    <col min="25" max="16384" width="9.140625" style="42" customWidth="1"/>
  </cols>
  <sheetData>
    <row r="1" spans="1:15" ht="35.25" customHeight="1">
      <c r="A1" s="168" t="str">
        <f>N_sor1</f>
        <v>Соревнования по конькобежному спорту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37.5" customHeight="1">
      <c r="A2" s="169" t="str">
        <f>N_sor2</f>
        <v>"VII Зимняя Спартакиада учащихся Московской области 2015 года"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40.5" customHeight="1">
      <c r="A3" s="170" t="s">
        <v>21</v>
      </c>
      <c r="B3" s="170"/>
      <c r="C3" s="170"/>
      <c r="D3" s="170"/>
      <c r="E3" s="98"/>
      <c r="F3" s="98"/>
      <c r="G3" s="98"/>
      <c r="H3" s="98"/>
      <c r="I3" s="171" t="str">
        <f>D_d2</f>
        <v>06 января 2015 г.</v>
      </c>
      <c r="J3" s="172"/>
      <c r="K3" s="172"/>
      <c r="L3" s="172"/>
      <c r="M3" s="172"/>
      <c r="N3" s="172"/>
      <c r="O3" s="172"/>
    </row>
    <row r="4" spans="1:15" ht="18.75" customHeight="1">
      <c r="A4" s="141"/>
      <c r="B4" s="141"/>
      <c r="C4" s="141"/>
      <c r="D4" s="141"/>
      <c r="E4" s="98"/>
      <c r="F4" s="98"/>
      <c r="G4" s="98"/>
      <c r="H4" s="98"/>
      <c r="I4" s="142"/>
      <c r="J4" s="143"/>
      <c r="K4" s="143"/>
      <c r="L4" s="143"/>
      <c r="M4" s="143"/>
      <c r="N4" s="143"/>
      <c r="O4" s="143"/>
    </row>
    <row r="5" spans="2:18" ht="18.75" customHeight="1">
      <c r="B5" s="43"/>
      <c r="C5" s="174" t="s">
        <v>102</v>
      </c>
      <c r="D5" s="174"/>
      <c r="E5" s="174"/>
      <c r="F5" s="174"/>
      <c r="G5" s="174"/>
      <c r="H5" s="174"/>
      <c r="I5" s="174"/>
      <c r="J5" s="174"/>
      <c r="K5" s="174" t="s">
        <v>39</v>
      </c>
      <c r="L5" s="174"/>
      <c r="M5" s="174"/>
      <c r="N5" s="43"/>
      <c r="O5" s="43"/>
      <c r="P5" s="43"/>
      <c r="Q5" s="58"/>
      <c r="R5" s="42" t="s">
        <v>30</v>
      </c>
    </row>
    <row r="6" spans="1:18" ht="24" customHeight="1" thickBot="1">
      <c r="A6" s="48" t="s">
        <v>4</v>
      </c>
      <c r="B6" s="48" t="s">
        <v>0</v>
      </c>
      <c r="C6" s="49" t="s">
        <v>6</v>
      </c>
      <c r="D6" s="48" t="s">
        <v>2</v>
      </c>
      <c r="E6" s="156" t="s">
        <v>163</v>
      </c>
      <c r="F6" s="48" t="s">
        <v>1</v>
      </c>
      <c r="G6" s="48"/>
      <c r="H6" s="48" t="s">
        <v>12</v>
      </c>
      <c r="I6" s="48"/>
      <c r="J6" s="48" t="s">
        <v>7</v>
      </c>
      <c r="K6" s="50" t="s">
        <v>3</v>
      </c>
      <c r="L6" s="50" t="s">
        <v>8</v>
      </c>
      <c r="M6" s="50" t="s">
        <v>11</v>
      </c>
      <c r="N6" s="48" t="s">
        <v>8</v>
      </c>
      <c r="O6" s="48" t="s">
        <v>5</v>
      </c>
      <c r="P6" s="58"/>
      <c r="Q6" s="51"/>
      <c r="R6" s="51"/>
    </row>
    <row r="7" spans="1:18" ht="14.25" customHeight="1" thickTop="1">
      <c r="A7" s="52">
        <v>1</v>
      </c>
      <c r="B7" s="47">
        <v>65</v>
      </c>
      <c r="C7" s="47" t="s">
        <v>43</v>
      </c>
      <c r="D7" s="77" t="s">
        <v>120</v>
      </c>
      <c r="E7" s="47" t="s">
        <v>70</v>
      </c>
      <c r="F7" s="78"/>
      <c r="G7" s="47"/>
      <c r="H7" s="59"/>
      <c r="I7" s="77" t="s">
        <v>118</v>
      </c>
      <c r="J7" s="59" t="s">
        <v>46</v>
      </c>
      <c r="K7" s="73">
        <f aca="true" t="shared" si="0" ref="K7:K16">(P7*60+Q7)/86400</f>
        <v>0.0033004629629629625</v>
      </c>
      <c r="L7" s="27">
        <f aca="true" t="shared" si="1" ref="L7:L16">ROUNDDOWN(K7*86400/2,3)</f>
        <v>142.58</v>
      </c>
      <c r="M7" s="63">
        <f aca="true" t="shared" si="2" ref="M7:M15">(K7-K$7)*86400</f>
        <v>0</v>
      </c>
      <c r="N7" s="150">
        <v>40</v>
      </c>
      <c r="O7" s="6" t="str">
        <f aca="true" t="shared" si="3" ref="O7:O16">IF(K7&lt;=272.9/86400,"МС",IF(K7&lt;=293.2/86400,"КМС",IF(K7&lt;=314.8/86400,"I разр.",IF(K7&lt;=336.4/86400,"II разр.",IF(K7&lt;=363.4/86400,"III разр.",IF(K7&lt;=395.8/86400,"I юн.",""))))))</f>
        <v>КМС</v>
      </c>
      <c r="P7" s="58">
        <v>4</v>
      </c>
      <c r="Q7" s="51">
        <v>45.16</v>
      </c>
      <c r="R7" s="51"/>
    </row>
    <row r="8" spans="1:18" ht="14.25" customHeight="1">
      <c r="A8" s="52">
        <v>2</v>
      </c>
      <c r="B8" s="47">
        <v>63</v>
      </c>
      <c r="C8" s="47" t="s">
        <v>43</v>
      </c>
      <c r="D8" s="77" t="s">
        <v>119</v>
      </c>
      <c r="E8" s="47" t="s">
        <v>70</v>
      </c>
      <c r="F8" s="78"/>
      <c r="G8" s="47"/>
      <c r="H8" s="59"/>
      <c r="I8" s="77" t="s">
        <v>115</v>
      </c>
      <c r="J8" s="59" t="s">
        <v>46</v>
      </c>
      <c r="K8" s="73">
        <f t="shared" si="0"/>
        <v>0.003333449074074074</v>
      </c>
      <c r="L8" s="27">
        <f t="shared" si="1"/>
        <v>144.005</v>
      </c>
      <c r="M8" s="26">
        <f t="shared" si="2"/>
        <v>2.8500000000000485</v>
      </c>
      <c r="N8" s="150">
        <v>38</v>
      </c>
      <c r="O8" s="6" t="str">
        <f t="shared" si="3"/>
        <v>КМС</v>
      </c>
      <c r="P8" s="58">
        <v>4</v>
      </c>
      <c r="Q8" s="51">
        <v>48.01</v>
      </c>
      <c r="R8" s="51"/>
    </row>
    <row r="9" spans="1:18" ht="14.25" customHeight="1">
      <c r="A9" s="52">
        <v>3</v>
      </c>
      <c r="B9" s="47">
        <v>70</v>
      </c>
      <c r="C9" s="47" t="s">
        <v>43</v>
      </c>
      <c r="D9" s="77" t="s">
        <v>63</v>
      </c>
      <c r="E9" s="47" t="s">
        <v>45</v>
      </c>
      <c r="F9" s="78">
        <v>36669</v>
      </c>
      <c r="G9" s="47"/>
      <c r="H9" s="59"/>
      <c r="I9" s="77" t="s">
        <v>115</v>
      </c>
      <c r="J9" s="59" t="s">
        <v>46</v>
      </c>
      <c r="K9" s="73">
        <f t="shared" si="0"/>
        <v>0.0034086805555555554</v>
      </c>
      <c r="L9" s="27">
        <f t="shared" si="1"/>
        <v>147.255</v>
      </c>
      <c r="M9" s="26">
        <f t="shared" si="2"/>
        <v>9.350000000000028</v>
      </c>
      <c r="N9" s="150">
        <v>36</v>
      </c>
      <c r="O9" s="6" t="str">
        <f t="shared" si="3"/>
        <v>I разр.</v>
      </c>
      <c r="P9" s="58">
        <v>4</v>
      </c>
      <c r="Q9" s="51">
        <v>54.51</v>
      </c>
      <c r="R9" s="51"/>
    </row>
    <row r="10" spans="1:18" ht="14.25" customHeight="1">
      <c r="A10" s="52">
        <v>4</v>
      </c>
      <c r="B10" s="47">
        <v>64</v>
      </c>
      <c r="C10" s="47" t="s">
        <v>47</v>
      </c>
      <c r="D10" s="77" t="s">
        <v>94</v>
      </c>
      <c r="E10" s="47" t="s">
        <v>70</v>
      </c>
      <c r="F10" s="78">
        <v>35987</v>
      </c>
      <c r="G10" s="47"/>
      <c r="H10" s="59"/>
      <c r="I10" s="77" t="s">
        <v>115</v>
      </c>
      <c r="J10" s="59" t="s">
        <v>46</v>
      </c>
      <c r="K10" s="73">
        <f t="shared" si="0"/>
        <v>0.0034188657407407405</v>
      </c>
      <c r="L10" s="27">
        <f t="shared" si="1"/>
        <v>147.695</v>
      </c>
      <c r="M10" s="26">
        <f t="shared" si="2"/>
        <v>10.230000000000022</v>
      </c>
      <c r="N10" s="150">
        <v>35</v>
      </c>
      <c r="O10" s="6" t="str">
        <f t="shared" si="3"/>
        <v>I разр.</v>
      </c>
      <c r="P10" s="58">
        <v>4</v>
      </c>
      <c r="Q10" s="51">
        <v>55.39</v>
      </c>
      <c r="R10" s="51"/>
    </row>
    <row r="11" spans="1:18" ht="14.25" customHeight="1">
      <c r="A11" s="52">
        <v>5</v>
      </c>
      <c r="B11" s="47">
        <v>69</v>
      </c>
      <c r="C11" s="47" t="s">
        <v>47</v>
      </c>
      <c r="D11" s="77" t="s">
        <v>64</v>
      </c>
      <c r="E11" s="47" t="s">
        <v>45</v>
      </c>
      <c r="F11" s="78">
        <v>36386</v>
      </c>
      <c r="G11" s="47"/>
      <c r="H11" s="59"/>
      <c r="I11" s="77" t="s">
        <v>115</v>
      </c>
      <c r="J11" s="59" t="s">
        <v>46</v>
      </c>
      <c r="K11" s="73">
        <f t="shared" si="0"/>
        <v>0.0034192129629629633</v>
      </c>
      <c r="L11" s="27">
        <f t="shared" si="1"/>
        <v>147.71</v>
      </c>
      <c r="M11" s="26">
        <f t="shared" si="2"/>
        <v>10.260000000000069</v>
      </c>
      <c r="N11" s="150">
        <v>34</v>
      </c>
      <c r="O11" s="6" t="str">
        <f t="shared" si="3"/>
        <v>I разр.</v>
      </c>
      <c r="P11" s="58">
        <v>4</v>
      </c>
      <c r="Q11" s="51">
        <v>55.42</v>
      </c>
      <c r="R11" s="51"/>
    </row>
    <row r="12" spans="1:18" ht="14.25" customHeight="1">
      <c r="A12" s="52">
        <v>6</v>
      </c>
      <c r="B12" s="47">
        <v>66</v>
      </c>
      <c r="C12" s="47" t="s">
        <v>47</v>
      </c>
      <c r="D12" s="77" t="s">
        <v>71</v>
      </c>
      <c r="E12" s="47" t="s">
        <v>70</v>
      </c>
      <c r="F12" s="78">
        <v>36310</v>
      </c>
      <c r="G12" s="47"/>
      <c r="H12" s="59"/>
      <c r="I12" s="77" t="s">
        <v>118</v>
      </c>
      <c r="J12" s="59" t="s">
        <v>46</v>
      </c>
      <c r="K12" s="73">
        <f t="shared" si="0"/>
        <v>0.003460185185185185</v>
      </c>
      <c r="L12" s="27">
        <f t="shared" si="1"/>
        <v>149.48</v>
      </c>
      <c r="M12" s="26">
        <f t="shared" si="2"/>
        <v>13.80000000000003</v>
      </c>
      <c r="N12" s="150">
        <v>33</v>
      </c>
      <c r="O12" s="6" t="str">
        <f t="shared" si="3"/>
        <v>I разр.</v>
      </c>
      <c r="P12" s="58">
        <v>4</v>
      </c>
      <c r="Q12" s="51">
        <v>58.96</v>
      </c>
      <c r="R12" s="51"/>
    </row>
    <row r="13" spans="1:18" ht="14.25" customHeight="1">
      <c r="A13" s="52">
        <v>7</v>
      </c>
      <c r="B13" s="47">
        <v>71</v>
      </c>
      <c r="C13" s="47" t="s">
        <v>43</v>
      </c>
      <c r="D13" s="77" t="s">
        <v>61</v>
      </c>
      <c r="E13" s="47" t="s">
        <v>45</v>
      </c>
      <c r="F13" s="78">
        <v>36657</v>
      </c>
      <c r="G13" s="47"/>
      <c r="H13" s="59"/>
      <c r="I13" s="77" t="s">
        <v>105</v>
      </c>
      <c r="J13" s="59" t="s">
        <v>46</v>
      </c>
      <c r="K13" s="73">
        <f t="shared" si="0"/>
        <v>0.0036158564814814816</v>
      </c>
      <c r="L13" s="27">
        <f t="shared" si="1"/>
        <v>156.205</v>
      </c>
      <c r="M13" s="26">
        <f t="shared" si="2"/>
        <v>27.25000000000005</v>
      </c>
      <c r="N13" s="150"/>
      <c r="O13" s="6" t="str">
        <f t="shared" si="3"/>
        <v>I разр.</v>
      </c>
      <c r="P13" s="58">
        <v>5</v>
      </c>
      <c r="Q13" s="51">
        <v>12.41</v>
      </c>
      <c r="R13" s="51"/>
    </row>
    <row r="14" spans="1:18" ht="14.25" customHeight="1">
      <c r="A14" s="52">
        <v>8</v>
      </c>
      <c r="B14" s="47">
        <v>62</v>
      </c>
      <c r="C14" s="47" t="s">
        <v>47</v>
      </c>
      <c r="D14" s="77" t="s">
        <v>160</v>
      </c>
      <c r="E14" s="47" t="s">
        <v>45</v>
      </c>
      <c r="F14" s="78"/>
      <c r="G14" s="47"/>
      <c r="H14" s="59"/>
      <c r="I14" s="77" t="s">
        <v>105</v>
      </c>
      <c r="J14" s="59" t="s">
        <v>46</v>
      </c>
      <c r="K14" s="73">
        <f t="shared" si="0"/>
        <v>0.0037086805555555558</v>
      </c>
      <c r="L14" s="27">
        <f t="shared" si="1"/>
        <v>160.215</v>
      </c>
      <c r="M14" s="26">
        <f t="shared" si="2"/>
        <v>35.27000000000006</v>
      </c>
      <c r="N14" s="150"/>
      <c r="O14" s="6" t="str">
        <f t="shared" si="3"/>
        <v>II разр.</v>
      </c>
      <c r="P14" s="58">
        <v>5</v>
      </c>
      <c r="Q14" s="51">
        <v>20.43</v>
      </c>
      <c r="R14" s="51"/>
    </row>
    <row r="15" spans="1:18" ht="14.25" customHeight="1" thickBot="1">
      <c r="A15" s="52">
        <v>9</v>
      </c>
      <c r="B15" s="47">
        <v>67</v>
      </c>
      <c r="C15" s="47" t="s">
        <v>47</v>
      </c>
      <c r="D15" s="77" t="s">
        <v>96</v>
      </c>
      <c r="E15" s="47" t="s">
        <v>70</v>
      </c>
      <c r="F15" s="78">
        <v>36183</v>
      </c>
      <c r="G15" s="47"/>
      <c r="H15" s="59"/>
      <c r="I15" s="77" t="s">
        <v>114</v>
      </c>
      <c r="J15" s="59" t="s">
        <v>46</v>
      </c>
      <c r="K15" s="71">
        <f t="shared" si="0"/>
        <v>0.004005555555555556</v>
      </c>
      <c r="L15" s="72">
        <f t="shared" si="1"/>
        <v>173.04</v>
      </c>
      <c r="M15" s="64">
        <f t="shared" si="2"/>
        <v>60.920000000000044</v>
      </c>
      <c r="N15" s="151">
        <v>32</v>
      </c>
      <c r="O15" s="28" t="str">
        <f t="shared" si="3"/>
        <v>III разр.</v>
      </c>
      <c r="P15" s="58">
        <v>5</v>
      </c>
      <c r="Q15" s="51">
        <v>46.08</v>
      </c>
      <c r="R15" s="51"/>
    </row>
    <row r="16" spans="1:18" ht="14.25" customHeight="1" thickTop="1">
      <c r="A16" s="89" t="s">
        <v>134</v>
      </c>
      <c r="B16" s="53">
        <v>103</v>
      </c>
      <c r="C16" s="53" t="s">
        <v>43</v>
      </c>
      <c r="D16" s="90" t="s">
        <v>129</v>
      </c>
      <c r="E16" s="53" t="s">
        <v>166</v>
      </c>
      <c r="F16" s="91"/>
      <c r="G16" s="53"/>
      <c r="H16" s="92"/>
      <c r="I16" s="90"/>
      <c r="J16" s="92" t="s">
        <v>130</v>
      </c>
      <c r="K16" s="73">
        <f t="shared" si="0"/>
        <v>0.003275231481481482</v>
      </c>
      <c r="L16" s="27">
        <f t="shared" si="1"/>
        <v>141.49</v>
      </c>
      <c r="M16" s="63">
        <f>(K16-K$16)*86400</f>
        <v>0</v>
      </c>
      <c r="N16" s="26"/>
      <c r="O16" s="6" t="str">
        <f t="shared" si="3"/>
        <v>КМС</v>
      </c>
      <c r="P16" s="58">
        <v>4</v>
      </c>
      <c r="Q16" s="51">
        <v>42.98</v>
      </c>
      <c r="R16" s="51"/>
    </row>
    <row r="17" spans="1:18" ht="1.5" customHeight="1" thickBot="1">
      <c r="A17" s="79"/>
      <c r="B17" s="80"/>
      <c r="C17" s="80"/>
      <c r="D17" s="93"/>
      <c r="E17" s="94"/>
      <c r="F17" s="80"/>
      <c r="G17" s="80"/>
      <c r="H17" s="95"/>
      <c r="I17" s="80"/>
      <c r="J17" s="95"/>
      <c r="K17" s="85"/>
      <c r="L17" s="86"/>
      <c r="M17" s="87"/>
      <c r="N17" s="87"/>
      <c r="O17" s="79"/>
      <c r="P17" s="58"/>
      <c r="Q17" s="51"/>
      <c r="R17" s="51"/>
    </row>
    <row r="18" spans="1:18" ht="9" customHeight="1" thickTop="1">
      <c r="A18" s="52"/>
      <c r="B18" s="47"/>
      <c r="C18" s="47"/>
      <c r="D18" s="77"/>
      <c r="E18" s="78"/>
      <c r="F18" s="47"/>
      <c r="G18" s="47"/>
      <c r="H18" s="59"/>
      <c r="I18" s="47"/>
      <c r="J18" s="59"/>
      <c r="K18" s="88"/>
      <c r="L18" s="101"/>
      <c r="M18" s="61"/>
      <c r="N18" s="62"/>
      <c r="O18" s="62"/>
      <c r="P18" s="52"/>
      <c r="Q18" s="58"/>
      <c r="R18" s="51"/>
    </row>
    <row r="19" spans="1:18" ht="13.5" customHeight="1">
      <c r="A19" s="1"/>
      <c r="B19" s="102" t="s">
        <v>159</v>
      </c>
      <c r="C19" s="1"/>
      <c r="D19" s="103"/>
      <c r="E19" s="103"/>
      <c r="F19" s="103"/>
      <c r="G19" s="104"/>
      <c r="H19" s="104"/>
      <c r="I19" s="1"/>
      <c r="J19" s="1"/>
      <c r="K19" s="104" t="s">
        <v>42</v>
      </c>
      <c r="L19" s="104" t="s">
        <v>42</v>
      </c>
      <c r="M19" s="1"/>
      <c r="N19" s="1"/>
      <c r="O19" s="1"/>
      <c r="P19" s="105"/>
      <c r="Q19" s="1"/>
      <c r="R19" s="1"/>
    </row>
    <row r="20" spans="1:18" ht="13.5" customHeight="1">
      <c r="A20" s="1"/>
      <c r="B20" s="102" t="s">
        <v>183</v>
      </c>
      <c r="C20" s="1"/>
      <c r="D20" s="106"/>
      <c r="E20" s="107"/>
      <c r="F20" s="108"/>
      <c r="G20" s="104"/>
      <c r="H20" s="104"/>
      <c r="I20" s="13"/>
      <c r="J20" s="1"/>
      <c r="K20" s="104" t="s">
        <v>92</v>
      </c>
      <c r="L20" s="104" t="s">
        <v>92</v>
      </c>
      <c r="M20" s="1"/>
      <c r="N20" s="1"/>
      <c r="O20" s="1"/>
      <c r="P20" s="105"/>
      <c r="Q20" s="1"/>
      <c r="R20" s="1"/>
    </row>
    <row r="21" spans="1:18" ht="13.5" customHeight="1">
      <c r="A21" s="6"/>
      <c r="B21" s="7"/>
      <c r="C21" s="7"/>
      <c r="D21" s="16"/>
      <c r="E21" s="24"/>
      <c r="F21" s="17"/>
      <c r="G21" s="17"/>
      <c r="H21" s="13"/>
      <c r="I21" s="12"/>
      <c r="J21" s="12"/>
      <c r="K21" s="104" t="s">
        <v>93</v>
      </c>
      <c r="L21" s="104" t="s">
        <v>93</v>
      </c>
      <c r="M21" s="27"/>
      <c r="N21" s="26"/>
      <c r="O21" s="26"/>
      <c r="P21" s="6"/>
      <c r="Q21" s="5"/>
      <c r="R21" s="19"/>
    </row>
    <row r="22" spans="1:18" ht="12" customHeight="1">
      <c r="A22" s="6"/>
      <c r="B22" s="7"/>
      <c r="C22" s="7"/>
      <c r="D22" s="16"/>
      <c r="E22" s="24"/>
      <c r="F22" s="17"/>
      <c r="G22" s="17"/>
      <c r="H22" s="13"/>
      <c r="I22" s="12"/>
      <c r="J22" s="12"/>
      <c r="K22" s="104"/>
      <c r="L22" s="104"/>
      <c r="M22" s="27"/>
      <c r="N22" s="26"/>
      <c r="O22" s="26"/>
      <c r="P22" s="6"/>
      <c r="Q22" s="5"/>
      <c r="R22" s="19"/>
    </row>
    <row r="23" spans="1:18" ht="12" customHeight="1">
      <c r="A23" s="6"/>
      <c r="B23" s="7"/>
      <c r="C23" s="7"/>
      <c r="D23" s="16"/>
      <c r="E23" s="24"/>
      <c r="F23" s="17"/>
      <c r="G23" s="17"/>
      <c r="H23" s="13"/>
      <c r="I23" s="12"/>
      <c r="J23" s="12"/>
      <c r="K23" s="104"/>
      <c r="L23" s="104"/>
      <c r="M23" s="27"/>
      <c r="N23" s="26"/>
      <c r="O23" s="26"/>
      <c r="P23" s="6"/>
      <c r="Q23" s="5"/>
      <c r="R23" s="19"/>
    </row>
    <row r="24" spans="1:15" ht="23.25" customHeight="1">
      <c r="A24" s="141"/>
      <c r="B24" s="141"/>
      <c r="C24" s="141"/>
      <c r="D24" s="141"/>
      <c r="E24" s="98"/>
      <c r="F24" s="98"/>
      <c r="G24" s="98"/>
      <c r="H24" s="98"/>
      <c r="I24" s="142"/>
      <c r="J24" s="143"/>
      <c r="K24" s="143"/>
      <c r="L24" s="143"/>
      <c r="M24" s="143"/>
      <c r="N24" s="143"/>
      <c r="O24" s="143"/>
    </row>
    <row r="25" spans="2:37" ht="27" customHeight="1">
      <c r="B25" s="43"/>
      <c r="C25" s="173" t="str">
        <f>N_un</f>
        <v>Юноши</v>
      </c>
      <c r="D25" s="173"/>
      <c r="E25" s="173"/>
      <c r="F25" s="173"/>
      <c r="G25" s="173"/>
      <c r="H25" s="173"/>
      <c r="I25" s="173"/>
      <c r="J25" s="43"/>
      <c r="K25" s="44" t="str">
        <f>'[1]const'!C12</f>
        <v>3000 метров</v>
      </c>
      <c r="L25" s="43"/>
      <c r="M25" s="43"/>
      <c r="N25" s="43"/>
      <c r="O25" s="43"/>
      <c r="P25" s="45"/>
      <c r="Q25" s="46" t="s">
        <v>32</v>
      </c>
      <c r="R25" s="46" t="s">
        <v>33</v>
      </c>
      <c r="U25" s="46"/>
      <c r="V25" s="46"/>
      <c r="W25" s="47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</row>
    <row r="26" spans="1:37" ht="23.25" customHeight="1" thickBot="1">
      <c r="A26" s="48" t="s">
        <v>4</v>
      </c>
      <c r="B26" s="48" t="s">
        <v>0</v>
      </c>
      <c r="C26" s="49" t="s">
        <v>6</v>
      </c>
      <c r="D26" s="48" t="s">
        <v>2</v>
      </c>
      <c r="E26" s="156" t="s">
        <v>163</v>
      </c>
      <c r="F26" s="48"/>
      <c r="G26" s="48" t="s">
        <v>12</v>
      </c>
      <c r="H26" s="48"/>
      <c r="I26" s="48"/>
      <c r="J26" s="48"/>
      <c r="K26" s="50" t="s">
        <v>3</v>
      </c>
      <c r="L26" s="50" t="s">
        <v>8</v>
      </c>
      <c r="M26" s="50" t="s">
        <v>11</v>
      </c>
      <c r="N26" s="48" t="s">
        <v>8</v>
      </c>
      <c r="O26" s="48" t="s">
        <v>5</v>
      </c>
      <c r="P26" s="45"/>
      <c r="Q26" s="51"/>
      <c r="R26" s="51"/>
      <c r="U26" s="46"/>
      <c r="V26" s="46"/>
      <c r="W26" s="47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</row>
    <row r="27" spans="1:37" ht="14.25" customHeight="1" thickTop="1">
      <c r="A27" s="52">
        <v>1</v>
      </c>
      <c r="B27" s="47">
        <v>16</v>
      </c>
      <c r="C27" s="47" t="s">
        <v>43</v>
      </c>
      <c r="D27" s="54" t="s">
        <v>75</v>
      </c>
      <c r="E27" s="56" t="s">
        <v>70</v>
      </c>
      <c r="F27" s="55">
        <v>35755</v>
      </c>
      <c r="G27" s="57"/>
      <c r="H27" s="57"/>
      <c r="I27" s="57" t="s">
        <v>118</v>
      </c>
      <c r="J27" s="88" t="s">
        <v>46</v>
      </c>
      <c r="K27" s="73">
        <f aca="true" t="shared" si="4" ref="K27:K38">(P27*60+Q27)/86400</f>
        <v>0.0029086805555555554</v>
      </c>
      <c r="L27" s="27">
        <f aca="true" t="shared" si="5" ref="L27:L37">ROUNDDOWN(K27*86400/2,3)</f>
        <v>125.655</v>
      </c>
      <c r="M27" s="26">
        <f>(K27-K$27)*86400</f>
        <v>0</v>
      </c>
      <c r="N27" s="150">
        <v>40</v>
      </c>
      <c r="O27" s="6" t="str">
        <f aca="true" t="shared" si="6" ref="O27:O43">IF(K27&lt;=269/86400,"КМС",IF(K27&lt;=288/86400,"I разр.",IF(K27&lt;=309.8/86400,"II разр.",IF(K27&lt;=336.8/86400,"III разр.",IF(K27&lt;=369.2/86400,"I юн.",IF(K27&lt;=412.4/86400,"II юн.",IF(K27&lt;=466.4/86400,"III юн.","")))))))</f>
        <v>КМС</v>
      </c>
      <c r="P27" s="45">
        <v>4</v>
      </c>
      <c r="Q27" s="51">
        <v>11.31</v>
      </c>
      <c r="R27" s="51"/>
      <c r="U27" s="46"/>
      <c r="V27" s="46"/>
      <c r="W27" s="4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</row>
    <row r="28" spans="1:37" ht="14.25" customHeight="1">
      <c r="A28" s="52">
        <v>2</v>
      </c>
      <c r="B28" s="47">
        <v>5</v>
      </c>
      <c r="C28" s="47" t="s">
        <v>43</v>
      </c>
      <c r="D28" s="54" t="s">
        <v>55</v>
      </c>
      <c r="E28" s="56" t="s">
        <v>45</v>
      </c>
      <c r="F28" s="55">
        <v>36541</v>
      </c>
      <c r="G28" s="57"/>
      <c r="H28" s="57"/>
      <c r="I28" s="57" t="s">
        <v>115</v>
      </c>
      <c r="J28" s="88" t="s">
        <v>46</v>
      </c>
      <c r="K28" s="73">
        <f t="shared" si="4"/>
        <v>0.0029768518518518516</v>
      </c>
      <c r="L28" s="27">
        <f t="shared" si="5"/>
        <v>128.6</v>
      </c>
      <c r="M28" s="26">
        <f aca="true" t="shared" si="7" ref="M28:M38">(K28-K$27)*86400</f>
        <v>5.889999999999993</v>
      </c>
      <c r="N28" s="150">
        <v>38</v>
      </c>
      <c r="O28" s="6" t="str">
        <f t="shared" si="6"/>
        <v>КМС</v>
      </c>
      <c r="P28" s="45">
        <v>4</v>
      </c>
      <c r="Q28" s="51">
        <v>17.2</v>
      </c>
      <c r="R28" s="51"/>
      <c r="U28" s="46"/>
      <c r="V28" s="46"/>
      <c r="W28" s="47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</row>
    <row r="29" spans="1:37" ht="14.25" customHeight="1">
      <c r="A29" s="52">
        <v>3</v>
      </c>
      <c r="B29" s="47">
        <v>33</v>
      </c>
      <c r="C29" s="47" t="s">
        <v>47</v>
      </c>
      <c r="D29" s="54" t="s">
        <v>83</v>
      </c>
      <c r="E29" s="56" t="s">
        <v>70</v>
      </c>
      <c r="F29" s="55">
        <v>36217</v>
      </c>
      <c r="G29" s="57"/>
      <c r="H29" s="57"/>
      <c r="I29" s="57" t="s">
        <v>105</v>
      </c>
      <c r="J29" s="88" t="s">
        <v>46</v>
      </c>
      <c r="K29" s="73">
        <f t="shared" si="4"/>
        <v>0.0029861111111111113</v>
      </c>
      <c r="L29" s="27">
        <f t="shared" si="5"/>
        <v>129</v>
      </c>
      <c r="M29" s="26">
        <f t="shared" si="7"/>
        <v>6.690000000000025</v>
      </c>
      <c r="N29" s="150"/>
      <c r="O29" s="6" t="str">
        <f t="shared" si="6"/>
        <v>КМС</v>
      </c>
      <c r="P29" s="45">
        <v>4</v>
      </c>
      <c r="Q29" s="51">
        <v>18</v>
      </c>
      <c r="R29" s="51"/>
      <c r="U29" s="46"/>
      <c r="V29" s="46"/>
      <c r="W29" s="47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</row>
    <row r="30" spans="1:37" ht="14.25" customHeight="1">
      <c r="A30" s="52">
        <v>4</v>
      </c>
      <c r="B30" s="47">
        <v>19</v>
      </c>
      <c r="C30" s="47" t="s">
        <v>43</v>
      </c>
      <c r="D30" s="54" t="s">
        <v>88</v>
      </c>
      <c r="E30" s="56" t="s">
        <v>70</v>
      </c>
      <c r="F30" s="55">
        <v>36012</v>
      </c>
      <c r="G30" s="57"/>
      <c r="H30" s="57"/>
      <c r="I30" s="57" t="s">
        <v>114</v>
      </c>
      <c r="J30" s="88" t="s">
        <v>46</v>
      </c>
      <c r="K30" s="73">
        <f t="shared" si="4"/>
        <v>0.0029956018518518517</v>
      </c>
      <c r="L30" s="27">
        <f t="shared" si="5"/>
        <v>129.41</v>
      </c>
      <c r="M30" s="26">
        <f t="shared" si="7"/>
        <v>7.510000000000002</v>
      </c>
      <c r="N30" s="150">
        <v>36</v>
      </c>
      <c r="O30" s="6" t="str">
        <f t="shared" si="6"/>
        <v>КМС</v>
      </c>
      <c r="P30" s="45">
        <v>4</v>
      </c>
      <c r="Q30" s="51">
        <v>18.82</v>
      </c>
      <c r="R30" s="51"/>
      <c r="U30" s="46"/>
      <c r="V30" s="46"/>
      <c r="W30" s="47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</row>
    <row r="31" spans="1:37" ht="14.25" customHeight="1">
      <c r="A31" s="52">
        <v>5</v>
      </c>
      <c r="B31" s="47">
        <v>3</v>
      </c>
      <c r="C31" s="47" t="s">
        <v>47</v>
      </c>
      <c r="D31" s="54" t="s">
        <v>77</v>
      </c>
      <c r="E31" s="56" t="s">
        <v>70</v>
      </c>
      <c r="F31" s="55">
        <v>36274</v>
      </c>
      <c r="G31" s="57"/>
      <c r="H31" s="57"/>
      <c r="I31" s="57" t="s">
        <v>105</v>
      </c>
      <c r="J31" s="88" t="s">
        <v>46</v>
      </c>
      <c r="K31" s="73">
        <f t="shared" si="4"/>
        <v>0.0030409722222222223</v>
      </c>
      <c r="L31" s="27">
        <f t="shared" si="5"/>
        <v>131.37</v>
      </c>
      <c r="M31" s="26">
        <f t="shared" si="7"/>
        <v>11.430000000000016</v>
      </c>
      <c r="N31" s="150"/>
      <c r="O31" s="6" t="str">
        <f t="shared" si="6"/>
        <v>КМС</v>
      </c>
      <c r="P31" s="45">
        <v>4</v>
      </c>
      <c r="Q31" s="51">
        <v>22.74</v>
      </c>
      <c r="R31" s="51"/>
      <c r="U31" s="46"/>
      <c r="V31" s="46"/>
      <c r="W31" s="47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</row>
    <row r="32" spans="1:37" ht="14.25" customHeight="1">
      <c r="A32" s="52">
        <v>6</v>
      </c>
      <c r="B32" s="47">
        <v>2</v>
      </c>
      <c r="C32" s="47" t="s">
        <v>47</v>
      </c>
      <c r="D32" s="54" t="s">
        <v>78</v>
      </c>
      <c r="E32" s="56" t="s">
        <v>70</v>
      </c>
      <c r="F32" s="55">
        <v>36255</v>
      </c>
      <c r="G32" s="57"/>
      <c r="H32" s="57"/>
      <c r="I32" s="57" t="s">
        <v>115</v>
      </c>
      <c r="J32" s="88" t="s">
        <v>46</v>
      </c>
      <c r="K32" s="73">
        <f t="shared" si="4"/>
        <v>0.0030577546296296295</v>
      </c>
      <c r="L32" s="27">
        <f t="shared" si="5"/>
        <v>132.095</v>
      </c>
      <c r="M32" s="26">
        <f t="shared" si="7"/>
        <v>12.879999999999997</v>
      </c>
      <c r="N32" s="150">
        <v>35</v>
      </c>
      <c r="O32" s="6" t="str">
        <f t="shared" si="6"/>
        <v>КМС</v>
      </c>
      <c r="P32" s="45">
        <v>4</v>
      </c>
      <c r="Q32" s="51">
        <v>24.19</v>
      </c>
      <c r="R32" s="51"/>
      <c r="U32" s="46"/>
      <c r="V32" s="46"/>
      <c r="W32" s="47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</row>
    <row r="33" spans="1:37" ht="14.25" customHeight="1">
      <c r="A33" s="52">
        <v>7</v>
      </c>
      <c r="B33" s="47">
        <v>17</v>
      </c>
      <c r="C33" s="47" t="s">
        <v>43</v>
      </c>
      <c r="D33" s="54" t="s">
        <v>143</v>
      </c>
      <c r="E33" s="56" t="s">
        <v>70</v>
      </c>
      <c r="F33" s="55"/>
      <c r="G33" s="57"/>
      <c r="H33" s="57"/>
      <c r="I33" s="57" t="s">
        <v>105</v>
      </c>
      <c r="J33" s="88" t="s">
        <v>46</v>
      </c>
      <c r="K33" s="73">
        <f t="shared" si="4"/>
        <v>0.0031217592592592595</v>
      </c>
      <c r="L33" s="27">
        <f t="shared" si="5"/>
        <v>134.86</v>
      </c>
      <c r="M33" s="26">
        <f t="shared" si="7"/>
        <v>18.41000000000003</v>
      </c>
      <c r="N33" s="150"/>
      <c r="O33" s="6" t="str">
        <f t="shared" si="6"/>
        <v>I разр.</v>
      </c>
      <c r="P33" s="45">
        <v>4</v>
      </c>
      <c r="Q33" s="51">
        <v>29.72</v>
      </c>
      <c r="R33" s="51"/>
      <c r="U33" s="46"/>
      <c r="V33" s="46"/>
      <c r="W33" s="47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</row>
    <row r="34" spans="1:37" ht="14.25" customHeight="1">
      <c r="A34" s="52">
        <v>8</v>
      </c>
      <c r="B34" s="47">
        <v>13</v>
      </c>
      <c r="C34" s="47" t="s">
        <v>43</v>
      </c>
      <c r="D34" s="54" t="s">
        <v>89</v>
      </c>
      <c r="E34" s="56" t="s">
        <v>70</v>
      </c>
      <c r="F34" s="55"/>
      <c r="G34" s="57"/>
      <c r="H34" s="57"/>
      <c r="I34" s="57" t="s">
        <v>114</v>
      </c>
      <c r="J34" s="88" t="s">
        <v>46</v>
      </c>
      <c r="K34" s="73">
        <f t="shared" si="4"/>
        <v>0.0031783564814814817</v>
      </c>
      <c r="L34" s="27">
        <f t="shared" si="5"/>
        <v>137.305</v>
      </c>
      <c r="M34" s="26">
        <f t="shared" si="7"/>
        <v>23.30000000000003</v>
      </c>
      <c r="N34" s="150">
        <v>34</v>
      </c>
      <c r="O34" s="6" t="str">
        <f t="shared" si="6"/>
        <v>I разр.</v>
      </c>
      <c r="P34" s="45">
        <v>4</v>
      </c>
      <c r="Q34" s="51">
        <v>34.61</v>
      </c>
      <c r="R34" s="51"/>
      <c r="U34" s="46"/>
      <c r="V34" s="46"/>
      <c r="W34" s="47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</row>
    <row r="35" spans="1:37" ht="14.25" customHeight="1">
      <c r="A35" s="52">
        <v>9</v>
      </c>
      <c r="B35" s="47">
        <v>15</v>
      </c>
      <c r="C35" s="47" t="s">
        <v>47</v>
      </c>
      <c r="D35" s="54" t="s">
        <v>59</v>
      </c>
      <c r="E35" s="56" t="s">
        <v>45</v>
      </c>
      <c r="F35" s="55">
        <v>36357</v>
      </c>
      <c r="G35" s="57"/>
      <c r="H35" s="57"/>
      <c r="I35" s="57" t="s">
        <v>118</v>
      </c>
      <c r="J35" s="88" t="s">
        <v>46</v>
      </c>
      <c r="K35" s="73">
        <f t="shared" si="4"/>
        <v>0.0032449074074074077</v>
      </c>
      <c r="L35" s="27">
        <f t="shared" si="5"/>
        <v>140.18</v>
      </c>
      <c r="M35" s="26">
        <f t="shared" si="7"/>
        <v>29.05000000000004</v>
      </c>
      <c r="N35" s="150">
        <v>33</v>
      </c>
      <c r="O35" s="6" t="str">
        <f t="shared" si="6"/>
        <v>I разр.</v>
      </c>
      <c r="P35" s="45">
        <v>4</v>
      </c>
      <c r="Q35" s="51">
        <v>40.36</v>
      </c>
      <c r="R35" s="51"/>
      <c r="U35" s="46"/>
      <c r="V35" s="46"/>
      <c r="W35" s="47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ht="14.25" customHeight="1">
      <c r="A36" s="52">
        <v>10</v>
      </c>
      <c r="B36" s="47">
        <v>30</v>
      </c>
      <c r="C36" s="47" t="s">
        <v>47</v>
      </c>
      <c r="D36" s="54" t="s">
        <v>52</v>
      </c>
      <c r="E36" s="56" t="s">
        <v>45</v>
      </c>
      <c r="F36" s="55"/>
      <c r="G36" s="57"/>
      <c r="H36" s="57"/>
      <c r="I36" s="57" t="s">
        <v>105</v>
      </c>
      <c r="J36" s="88" t="s">
        <v>46</v>
      </c>
      <c r="K36" s="73">
        <f t="shared" si="4"/>
        <v>0.0033064814814814814</v>
      </c>
      <c r="L36" s="27">
        <f t="shared" si="5"/>
        <v>142.84</v>
      </c>
      <c r="M36" s="26">
        <f t="shared" si="7"/>
        <v>34.370000000000005</v>
      </c>
      <c r="N36" s="150"/>
      <c r="O36" s="6" t="str">
        <f t="shared" si="6"/>
        <v>I разр.</v>
      </c>
      <c r="P36" s="45">
        <v>4</v>
      </c>
      <c r="Q36" s="51">
        <v>45.68</v>
      </c>
      <c r="R36" s="51"/>
      <c r="U36" s="46"/>
      <c r="V36" s="46"/>
      <c r="W36" s="47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</row>
    <row r="37" spans="1:37" ht="14.25" customHeight="1">
      <c r="A37" s="52">
        <v>11</v>
      </c>
      <c r="B37" s="47">
        <v>7</v>
      </c>
      <c r="C37" s="47" t="s">
        <v>47</v>
      </c>
      <c r="D37" s="54" t="s">
        <v>58</v>
      </c>
      <c r="E37" s="56" t="s">
        <v>45</v>
      </c>
      <c r="F37" s="55">
        <v>36909</v>
      </c>
      <c r="G37" s="57"/>
      <c r="H37" s="57"/>
      <c r="I37" s="57" t="s">
        <v>105</v>
      </c>
      <c r="J37" s="88" t="s">
        <v>46</v>
      </c>
      <c r="K37" s="73">
        <f t="shared" si="4"/>
        <v>0.0035217592592592588</v>
      </c>
      <c r="L37" s="27">
        <f t="shared" si="5"/>
        <v>152.14</v>
      </c>
      <c r="M37" s="26">
        <f t="shared" si="7"/>
        <v>52.96999999999997</v>
      </c>
      <c r="N37" s="150"/>
      <c r="O37" s="6" t="str">
        <f t="shared" si="6"/>
        <v>II разр.</v>
      </c>
      <c r="P37" s="45">
        <v>5</v>
      </c>
      <c r="Q37" s="51">
        <v>4.28</v>
      </c>
      <c r="R37" s="51"/>
      <c r="U37" s="46"/>
      <c r="V37" s="46"/>
      <c r="W37" s="47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</row>
    <row r="38" spans="1:37" ht="14.25" customHeight="1">
      <c r="A38" s="52">
        <v>12</v>
      </c>
      <c r="B38" s="47"/>
      <c r="C38" s="47" t="s">
        <v>43</v>
      </c>
      <c r="D38" s="77" t="s">
        <v>182</v>
      </c>
      <c r="E38" s="47" t="s">
        <v>45</v>
      </c>
      <c r="F38" s="78"/>
      <c r="G38" s="47"/>
      <c r="H38" s="59"/>
      <c r="I38" s="57" t="s">
        <v>105</v>
      </c>
      <c r="J38" s="59" t="s">
        <v>46</v>
      </c>
      <c r="K38" s="73">
        <f t="shared" si="4"/>
        <v>0.0036613425925925923</v>
      </c>
      <c r="L38" s="73">
        <f>(P38*60+Q38)/86400</f>
        <v>0.0036613425925925923</v>
      </c>
      <c r="M38" s="26">
        <f t="shared" si="7"/>
        <v>65.02999999999999</v>
      </c>
      <c r="N38" s="150"/>
      <c r="O38" s="6" t="str">
        <f t="shared" si="6"/>
        <v>III разр.</v>
      </c>
      <c r="P38" s="58">
        <v>5</v>
      </c>
      <c r="Q38" s="51">
        <v>16.34</v>
      </c>
      <c r="R38" s="51"/>
      <c r="U38" s="46"/>
      <c r="V38" s="46"/>
      <c r="W38" s="47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</row>
    <row r="39" spans="1:37" ht="14.25" customHeight="1" thickBot="1">
      <c r="A39" s="79"/>
      <c r="B39" s="80">
        <v>14</v>
      </c>
      <c r="C39" s="80" t="s">
        <v>43</v>
      </c>
      <c r="D39" s="81" t="s">
        <v>51</v>
      </c>
      <c r="E39" s="82" t="s">
        <v>45</v>
      </c>
      <c r="F39" s="155">
        <v>36412</v>
      </c>
      <c r="G39" s="83"/>
      <c r="H39" s="83"/>
      <c r="I39" s="83" t="s">
        <v>105</v>
      </c>
      <c r="J39" s="96" t="s">
        <v>46</v>
      </c>
      <c r="K39" s="71" t="s">
        <v>68</v>
      </c>
      <c r="L39" s="72" t="e">
        <f>ROUNDDOWN(K39*86400/2,3)</f>
        <v>#VALUE!</v>
      </c>
      <c r="M39" s="64"/>
      <c r="N39" s="151"/>
      <c r="O39" s="28">
        <f t="shared" si="6"/>
      </c>
      <c r="P39" s="45"/>
      <c r="Q39" s="51"/>
      <c r="R39" s="51"/>
      <c r="U39" s="46"/>
      <c r="V39" s="46"/>
      <c r="W39" s="47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</row>
    <row r="40" spans="1:37" ht="14.25" customHeight="1" thickTop="1">
      <c r="A40" s="52" t="s">
        <v>134</v>
      </c>
      <c r="B40" s="47">
        <v>46</v>
      </c>
      <c r="C40" s="47" t="s">
        <v>47</v>
      </c>
      <c r="D40" s="54" t="s">
        <v>146</v>
      </c>
      <c r="E40" s="56" t="s">
        <v>165</v>
      </c>
      <c r="F40" s="55"/>
      <c r="G40" s="57"/>
      <c r="H40" s="57"/>
      <c r="I40" s="57"/>
      <c r="J40" s="88" t="s">
        <v>46</v>
      </c>
      <c r="K40" s="73">
        <f>(P40*60+Q40)/86400</f>
        <v>0.002952199074074074</v>
      </c>
      <c r="L40" s="27">
        <f>ROUNDDOWN(K40*86400/2,3)</f>
        <v>127.535</v>
      </c>
      <c r="M40" s="26">
        <f>(K40-K$40)*86400</f>
        <v>0</v>
      </c>
      <c r="N40" s="26"/>
      <c r="O40" s="6" t="str">
        <f t="shared" si="6"/>
        <v>КМС</v>
      </c>
      <c r="P40" s="45">
        <v>4</v>
      </c>
      <c r="Q40" s="51">
        <v>15.07</v>
      </c>
      <c r="R40" s="51"/>
      <c r="U40" s="46"/>
      <c r="V40" s="46"/>
      <c r="W40" s="47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ht="14.25" customHeight="1">
      <c r="A41" s="52" t="s">
        <v>134</v>
      </c>
      <c r="B41" s="47">
        <v>52</v>
      </c>
      <c r="C41" s="47" t="s">
        <v>43</v>
      </c>
      <c r="D41" s="54" t="s">
        <v>154</v>
      </c>
      <c r="E41" s="56" t="s">
        <v>23</v>
      </c>
      <c r="F41" s="55"/>
      <c r="G41" s="57"/>
      <c r="H41" s="57"/>
      <c r="I41" s="57"/>
      <c r="J41" s="88" t="s">
        <v>46</v>
      </c>
      <c r="K41" s="73">
        <f>(P41*60+Q41)/86400</f>
        <v>0.0031381944444444443</v>
      </c>
      <c r="L41" s="27">
        <f>ROUNDDOWN(K41*86400/2,3)</f>
        <v>135.57</v>
      </c>
      <c r="M41" s="26">
        <f>(K41-K$40)*86400</f>
        <v>16.069999999999986</v>
      </c>
      <c r="N41" s="26"/>
      <c r="O41" s="6" t="str">
        <f t="shared" si="6"/>
        <v>I разр.</v>
      </c>
      <c r="P41" s="45">
        <v>4</v>
      </c>
      <c r="Q41" s="51">
        <v>31.14</v>
      </c>
      <c r="R41" s="51"/>
      <c r="U41" s="46"/>
      <c r="V41" s="46"/>
      <c r="W41" s="47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</row>
    <row r="42" spans="1:37" ht="14.25" customHeight="1">
      <c r="A42" s="52" t="s">
        <v>134</v>
      </c>
      <c r="B42" s="47">
        <v>42</v>
      </c>
      <c r="C42" s="47" t="s">
        <v>43</v>
      </c>
      <c r="D42" s="54" t="s">
        <v>79</v>
      </c>
      <c r="E42" s="56" t="s">
        <v>70</v>
      </c>
      <c r="F42" s="55">
        <v>35640</v>
      </c>
      <c r="G42" s="57"/>
      <c r="H42" s="57"/>
      <c r="I42" s="57"/>
      <c r="J42" s="88" t="s">
        <v>80</v>
      </c>
      <c r="K42" s="73">
        <f>(P42*60+Q42)/86400</f>
        <v>0.0032131944444444443</v>
      </c>
      <c r="L42" s="27">
        <f>ROUNDDOWN(K42*86400/2,3)</f>
        <v>138.81</v>
      </c>
      <c r="M42" s="26">
        <f>(K42-K$40)*86400</f>
        <v>22.549999999999986</v>
      </c>
      <c r="N42" s="26"/>
      <c r="O42" s="6" t="str">
        <f t="shared" si="6"/>
        <v>I разр.</v>
      </c>
      <c r="P42" s="45">
        <v>4</v>
      </c>
      <c r="Q42" s="51">
        <v>37.62</v>
      </c>
      <c r="R42" s="51"/>
      <c r="U42" s="46"/>
      <c r="V42" s="46"/>
      <c r="W42" s="47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ht="14.25" customHeight="1">
      <c r="A43" s="52" t="s">
        <v>134</v>
      </c>
      <c r="B43" s="47">
        <v>53</v>
      </c>
      <c r="C43" s="47" t="s">
        <v>47</v>
      </c>
      <c r="D43" s="54" t="s">
        <v>155</v>
      </c>
      <c r="E43" s="56" t="s">
        <v>134</v>
      </c>
      <c r="F43" s="55"/>
      <c r="G43" s="57"/>
      <c r="H43" s="57"/>
      <c r="I43" s="57"/>
      <c r="J43" s="88" t="s">
        <v>46</v>
      </c>
      <c r="K43" s="73" t="s">
        <v>68</v>
      </c>
      <c r="L43" s="27" t="e">
        <f>ROUNDDOWN(K43*86400/2,3)</f>
        <v>#VALUE!</v>
      </c>
      <c r="M43" s="26"/>
      <c r="N43" s="26"/>
      <c r="O43" s="6">
        <f t="shared" si="6"/>
      </c>
      <c r="P43" s="45"/>
      <c r="Q43" s="51"/>
      <c r="R43" s="51"/>
      <c r="U43" s="46"/>
      <c r="V43" s="46"/>
      <c r="W43" s="47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</row>
    <row r="44" spans="1:37" ht="3" customHeight="1" thickBot="1">
      <c r="A44" s="79"/>
      <c r="B44" s="80"/>
      <c r="C44" s="80"/>
      <c r="D44" s="81"/>
      <c r="E44" s="82"/>
      <c r="F44" s="82"/>
      <c r="G44" s="83"/>
      <c r="H44" s="83"/>
      <c r="I44" s="83"/>
      <c r="J44" s="84"/>
      <c r="K44" s="85"/>
      <c r="L44" s="86"/>
      <c r="M44" s="87"/>
      <c r="N44" s="87"/>
      <c r="O44" s="79"/>
      <c r="P44" s="45"/>
      <c r="Q44" s="51"/>
      <c r="R44" s="51"/>
      <c r="U44" s="46"/>
      <c r="V44" s="46"/>
      <c r="W44" s="47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</row>
    <row r="45" ht="6" customHeight="1" thickTop="1"/>
    <row r="46" spans="2:15" s="1" customFormat="1" ht="13.5" customHeight="1">
      <c r="B46" s="102" t="s">
        <v>184</v>
      </c>
      <c r="D46" s="103"/>
      <c r="E46" s="103"/>
      <c r="F46" s="104"/>
      <c r="G46" s="104"/>
      <c r="K46" s="104" t="s">
        <v>42</v>
      </c>
      <c r="O46" s="105"/>
    </row>
    <row r="47" spans="2:15" s="1" customFormat="1" ht="13.5" customHeight="1">
      <c r="B47" s="102" t="s">
        <v>185</v>
      </c>
      <c r="D47" s="106"/>
      <c r="E47" s="108"/>
      <c r="F47" s="104"/>
      <c r="G47" s="104"/>
      <c r="H47" s="13"/>
      <c r="K47" s="104" t="s">
        <v>92</v>
      </c>
      <c r="O47" s="105"/>
    </row>
    <row r="48" spans="1:37" s="1" customFormat="1" ht="13.5" customHeight="1">
      <c r="A48" s="6"/>
      <c r="B48" s="7"/>
      <c r="C48" s="7"/>
      <c r="D48" s="16"/>
      <c r="E48" s="17"/>
      <c r="F48" s="17"/>
      <c r="G48" s="13"/>
      <c r="H48" s="12"/>
      <c r="I48" s="12"/>
      <c r="J48" s="8"/>
      <c r="K48" s="104" t="s">
        <v>93</v>
      </c>
      <c r="L48" s="27"/>
      <c r="M48" s="26"/>
      <c r="N48" s="26"/>
      <c r="O48" s="6"/>
      <c r="P48" s="5"/>
      <c r="Q48" s="19"/>
      <c r="R48" s="19"/>
      <c r="U48" s="4"/>
      <c r="V48" s="4"/>
      <c r="W48" s="7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1" customFormat="1" ht="16.5" customHeight="1">
      <c r="A49" s="6"/>
      <c r="B49" s="7"/>
      <c r="C49" s="7"/>
      <c r="D49" s="16"/>
      <c r="E49" s="17"/>
      <c r="F49" s="17"/>
      <c r="G49" s="13"/>
      <c r="H49" s="12"/>
      <c r="I49" s="12"/>
      <c r="J49" s="8"/>
      <c r="K49" s="104"/>
      <c r="L49" s="27"/>
      <c r="M49" s="26"/>
      <c r="N49" s="26"/>
      <c r="O49" s="6"/>
      <c r="P49" s="5"/>
      <c r="Q49" s="19"/>
      <c r="R49" s="19"/>
      <c r="U49" s="4"/>
      <c r="V49" s="4"/>
      <c r="W49" s="7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</sheetData>
  <sheetProtection/>
  <mergeCells count="7">
    <mergeCell ref="A1:O1"/>
    <mergeCell ref="A2:O2"/>
    <mergeCell ref="A3:D3"/>
    <mergeCell ref="I3:O3"/>
    <mergeCell ref="C25:I25"/>
    <mergeCell ref="C5:J5"/>
    <mergeCell ref="K5:M5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7030A0"/>
  </sheetPr>
  <dimension ref="A1:AL24"/>
  <sheetViews>
    <sheetView view="pageBreakPreview" zoomScale="130" zoomScaleNormal="115" zoomScaleSheetLayoutView="130" zoomScalePageLayoutView="0" workbookViewId="0" topLeftCell="A5">
      <selection activeCell="Q5" sqref="Q1:S16384"/>
    </sheetView>
  </sheetViews>
  <sheetFormatPr defaultColWidth="9.140625" defaultRowHeight="12.75"/>
  <cols>
    <col min="1" max="1" width="5.57421875" style="42" customWidth="1"/>
    <col min="2" max="2" width="4.7109375" style="42" customWidth="1"/>
    <col min="3" max="3" width="5.28125" style="42" customWidth="1"/>
    <col min="4" max="4" width="19.57421875" style="42" customWidth="1"/>
    <col min="5" max="5" width="5.57421875" style="42" customWidth="1"/>
    <col min="6" max="6" width="9.8515625" style="42" hidden="1" customWidth="1"/>
    <col min="7" max="7" width="0.13671875" style="42" hidden="1" customWidth="1"/>
    <col min="8" max="8" width="16.57421875" style="42" hidden="1" customWidth="1"/>
    <col min="9" max="9" width="25.421875" style="42" customWidth="1"/>
    <col min="10" max="10" width="0.42578125" style="42" hidden="1" customWidth="1"/>
    <col min="11" max="11" width="0.71875" style="42" hidden="1" customWidth="1"/>
    <col min="12" max="12" width="7.28125" style="42" customWidth="1"/>
    <col min="13" max="13" width="0.85546875" style="42" hidden="1" customWidth="1"/>
    <col min="14" max="15" width="5.8515625" style="42" customWidth="1"/>
    <col min="16" max="16" width="7.7109375" style="42" customWidth="1"/>
    <col min="17" max="17" width="4.140625" style="42" hidden="1" customWidth="1"/>
    <col min="18" max="18" width="7.57421875" style="42" hidden="1" customWidth="1"/>
    <col min="19" max="19" width="0" style="42" hidden="1" customWidth="1"/>
    <col min="20" max="22" width="9.140625" style="42" customWidth="1"/>
    <col min="23" max="23" width="5.421875" style="42" customWidth="1"/>
    <col min="24" max="24" width="4.28125" style="42" customWidth="1"/>
    <col min="25" max="25" width="26.8515625" style="42" customWidth="1"/>
    <col min="26" max="16384" width="9.140625" style="42" customWidth="1"/>
  </cols>
  <sheetData>
    <row r="1" spans="1:16" ht="36.75" customHeight="1">
      <c r="A1" s="168" t="str">
        <f>N_sor1</f>
        <v>Соревнования по конькобежному спорту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40.5" customHeight="1">
      <c r="A2" s="169" t="str">
        <f>N_sor2</f>
        <v>"VII Зимняя Спартакиада учащихся Московской области 2015 года"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33" customHeight="1">
      <c r="A3" s="170" t="s">
        <v>21</v>
      </c>
      <c r="B3" s="170"/>
      <c r="C3" s="170"/>
      <c r="D3" s="170"/>
      <c r="E3" s="98"/>
      <c r="F3" s="98"/>
      <c r="G3" s="98"/>
      <c r="H3" s="98"/>
      <c r="I3" s="98"/>
      <c r="J3" s="171" t="str">
        <f>D_d2</f>
        <v>06 января 2015 г.</v>
      </c>
      <c r="K3" s="172"/>
      <c r="L3" s="172"/>
      <c r="M3" s="172"/>
      <c r="N3" s="172"/>
      <c r="O3" s="172"/>
      <c r="P3" s="172"/>
    </row>
    <row r="4" spans="1:16" ht="18.75" customHeight="1">
      <c r="A4" s="141"/>
      <c r="B4" s="141"/>
      <c r="C4" s="141"/>
      <c r="D4" s="141"/>
      <c r="E4" s="98"/>
      <c r="F4" s="98"/>
      <c r="G4" s="98"/>
      <c r="H4" s="98"/>
      <c r="I4" s="98"/>
      <c r="J4" s="142"/>
      <c r="K4" s="143"/>
      <c r="L4" s="143"/>
      <c r="M4" s="143"/>
      <c r="N4" s="143"/>
      <c r="O4" s="143"/>
      <c r="P4" s="143"/>
    </row>
    <row r="5" spans="2:38" ht="24.75" customHeight="1">
      <c r="B5" s="43"/>
      <c r="C5" s="174" t="str">
        <f>N_dev</f>
        <v>Девушки</v>
      </c>
      <c r="D5" s="174"/>
      <c r="E5" s="174"/>
      <c r="F5" s="174"/>
      <c r="G5" s="174"/>
      <c r="H5" s="174"/>
      <c r="I5" s="174"/>
      <c r="J5" s="174"/>
      <c r="K5" s="43"/>
      <c r="L5" s="44" t="str">
        <f>const!C12</f>
        <v>3000 метров</v>
      </c>
      <c r="M5" s="43"/>
      <c r="N5" s="43"/>
      <c r="O5" s="43"/>
      <c r="P5" s="43"/>
      <c r="Q5" s="58"/>
      <c r="R5" s="42" t="s">
        <v>30</v>
      </c>
      <c r="S5" s="42" t="s">
        <v>31</v>
      </c>
      <c r="V5" s="46"/>
      <c r="W5" s="46"/>
      <c r="X5" s="47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8" ht="26.25" customHeight="1" thickBot="1">
      <c r="A6" s="48" t="s">
        <v>4</v>
      </c>
      <c r="B6" s="48" t="s">
        <v>0</v>
      </c>
      <c r="C6" s="49" t="s">
        <v>6</v>
      </c>
      <c r="D6" s="48" t="s">
        <v>2</v>
      </c>
      <c r="E6" s="156" t="s">
        <v>163</v>
      </c>
      <c r="F6" s="48" t="s">
        <v>1</v>
      </c>
      <c r="G6" s="48"/>
      <c r="H6" s="48" t="s">
        <v>12</v>
      </c>
      <c r="I6" s="48"/>
      <c r="J6" s="48" t="s">
        <v>7</v>
      </c>
      <c r="K6" s="48"/>
      <c r="L6" s="50" t="s">
        <v>3</v>
      </c>
      <c r="M6" s="50" t="s">
        <v>8</v>
      </c>
      <c r="N6" s="50" t="s">
        <v>11</v>
      </c>
      <c r="O6" s="48" t="s">
        <v>8</v>
      </c>
      <c r="P6" s="48" t="s">
        <v>5</v>
      </c>
      <c r="Q6" s="58"/>
      <c r="R6" s="51"/>
      <c r="S6" s="51"/>
      <c r="V6" s="46"/>
      <c r="W6" s="46"/>
      <c r="X6" s="47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5" customHeight="1" thickTop="1">
      <c r="A7" s="52">
        <v>1</v>
      </c>
      <c r="B7" s="47">
        <v>65</v>
      </c>
      <c r="C7" s="47" t="s">
        <v>43</v>
      </c>
      <c r="D7" s="77" t="s">
        <v>120</v>
      </c>
      <c r="E7" s="47" t="s">
        <v>70</v>
      </c>
      <c r="F7" s="78"/>
      <c r="G7" s="47"/>
      <c r="H7" s="59"/>
      <c r="I7" s="77" t="s">
        <v>118</v>
      </c>
      <c r="J7" s="59" t="s">
        <v>46</v>
      </c>
      <c r="K7" s="60"/>
      <c r="L7" s="73">
        <f aca="true" t="shared" si="0" ref="L7:L16">(Q7*60+R7)/86400</f>
        <v>0.0033004629629629625</v>
      </c>
      <c r="M7" s="27">
        <f aca="true" t="shared" si="1" ref="M7:M16">ROUNDDOWN(L7*86400/2,3)</f>
        <v>142.58</v>
      </c>
      <c r="N7" s="63">
        <f aca="true" t="shared" si="2" ref="N7:N15">(L7-L$7)*86400</f>
        <v>0</v>
      </c>
      <c r="O7" s="150">
        <v>40</v>
      </c>
      <c r="P7" s="6" t="str">
        <f aca="true" t="shared" si="3" ref="P7:P16">IF(L7&lt;=272.9/86400,"МС",IF(L7&lt;=293.2/86400,"КМС",IF(L7&lt;=314.8/86400,"I разр.",IF(L7&lt;=336.4/86400,"II разр.",IF(L7&lt;=363.4/86400,"III разр.",IF(L7&lt;=395.8/86400,"I юн.",""))))))</f>
        <v>КМС</v>
      </c>
      <c r="Q7" s="58">
        <v>4</v>
      </c>
      <c r="R7" s="51">
        <v>45.16</v>
      </c>
      <c r="S7" s="51"/>
      <c r="V7" s="46"/>
      <c r="W7" s="46"/>
      <c r="X7" s="47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ht="15" customHeight="1">
      <c r="A8" s="52">
        <v>2</v>
      </c>
      <c r="B8" s="47">
        <v>63</v>
      </c>
      <c r="C8" s="47" t="s">
        <v>43</v>
      </c>
      <c r="D8" s="77" t="s">
        <v>119</v>
      </c>
      <c r="E8" s="47" t="s">
        <v>70</v>
      </c>
      <c r="F8" s="78"/>
      <c r="G8" s="47"/>
      <c r="H8" s="59"/>
      <c r="I8" s="77" t="s">
        <v>115</v>
      </c>
      <c r="J8" s="59" t="s">
        <v>46</v>
      </c>
      <c r="K8" s="60"/>
      <c r="L8" s="73">
        <f t="shared" si="0"/>
        <v>0.003333449074074074</v>
      </c>
      <c r="M8" s="27">
        <f t="shared" si="1"/>
        <v>144.005</v>
      </c>
      <c r="N8" s="26">
        <f t="shared" si="2"/>
        <v>2.8500000000000485</v>
      </c>
      <c r="O8" s="150">
        <v>38</v>
      </c>
      <c r="P8" s="6" t="str">
        <f t="shared" si="3"/>
        <v>КМС</v>
      </c>
      <c r="Q8" s="58">
        <v>4</v>
      </c>
      <c r="R8" s="51">
        <v>48.01</v>
      </c>
      <c r="S8" s="51"/>
      <c r="V8" s="46"/>
      <c r="W8" s="46"/>
      <c r="X8" s="47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38" ht="15" customHeight="1">
      <c r="A9" s="52">
        <v>3</v>
      </c>
      <c r="B9" s="47">
        <v>70</v>
      </c>
      <c r="C9" s="47" t="s">
        <v>43</v>
      </c>
      <c r="D9" s="77" t="s">
        <v>63</v>
      </c>
      <c r="E9" s="47" t="s">
        <v>45</v>
      </c>
      <c r="F9" s="78">
        <v>36669</v>
      </c>
      <c r="G9" s="47"/>
      <c r="H9" s="59"/>
      <c r="I9" s="77" t="s">
        <v>115</v>
      </c>
      <c r="J9" s="59" t="s">
        <v>46</v>
      </c>
      <c r="K9" s="60"/>
      <c r="L9" s="73">
        <f t="shared" si="0"/>
        <v>0.0034086805555555554</v>
      </c>
      <c r="M9" s="27">
        <f t="shared" si="1"/>
        <v>147.255</v>
      </c>
      <c r="N9" s="26">
        <f t="shared" si="2"/>
        <v>9.350000000000028</v>
      </c>
      <c r="O9" s="150">
        <v>36</v>
      </c>
      <c r="P9" s="6" t="str">
        <f t="shared" si="3"/>
        <v>I разр.</v>
      </c>
      <c r="Q9" s="58">
        <v>4</v>
      </c>
      <c r="R9" s="51">
        <v>54.51</v>
      </c>
      <c r="S9" s="51"/>
      <c r="V9" s="46"/>
      <c r="W9" s="46"/>
      <c r="X9" s="47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ht="15" customHeight="1">
      <c r="A10" s="52">
        <v>4</v>
      </c>
      <c r="B10" s="47">
        <v>64</v>
      </c>
      <c r="C10" s="47" t="s">
        <v>47</v>
      </c>
      <c r="D10" s="77" t="s">
        <v>94</v>
      </c>
      <c r="E10" s="47" t="s">
        <v>70</v>
      </c>
      <c r="F10" s="78">
        <v>35987</v>
      </c>
      <c r="G10" s="47"/>
      <c r="H10" s="59"/>
      <c r="I10" s="77" t="s">
        <v>115</v>
      </c>
      <c r="J10" s="59" t="s">
        <v>46</v>
      </c>
      <c r="K10" s="60"/>
      <c r="L10" s="73">
        <f t="shared" si="0"/>
        <v>0.0034188657407407405</v>
      </c>
      <c r="M10" s="27">
        <f t="shared" si="1"/>
        <v>147.695</v>
      </c>
      <c r="N10" s="26">
        <f t="shared" si="2"/>
        <v>10.230000000000022</v>
      </c>
      <c r="O10" s="150">
        <v>35</v>
      </c>
      <c r="P10" s="6" t="str">
        <f t="shared" si="3"/>
        <v>I разр.</v>
      </c>
      <c r="Q10" s="58">
        <v>4</v>
      </c>
      <c r="R10" s="51">
        <v>55.39</v>
      </c>
      <c r="S10" s="51"/>
      <c r="V10" s="46"/>
      <c r="W10" s="46"/>
      <c r="X10" s="47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5" customHeight="1">
      <c r="A11" s="52">
        <v>5</v>
      </c>
      <c r="B11" s="47">
        <v>69</v>
      </c>
      <c r="C11" s="47" t="s">
        <v>47</v>
      </c>
      <c r="D11" s="77" t="s">
        <v>64</v>
      </c>
      <c r="E11" s="47" t="s">
        <v>45</v>
      </c>
      <c r="F11" s="78">
        <v>36386</v>
      </c>
      <c r="G11" s="47"/>
      <c r="H11" s="59"/>
      <c r="I11" s="77" t="s">
        <v>115</v>
      </c>
      <c r="J11" s="59" t="s">
        <v>46</v>
      </c>
      <c r="K11" s="60"/>
      <c r="L11" s="73">
        <f t="shared" si="0"/>
        <v>0.0034192129629629633</v>
      </c>
      <c r="M11" s="27">
        <f t="shared" si="1"/>
        <v>147.71</v>
      </c>
      <c r="N11" s="26">
        <f t="shared" si="2"/>
        <v>10.260000000000069</v>
      </c>
      <c r="O11" s="150">
        <v>34</v>
      </c>
      <c r="P11" s="6" t="str">
        <f t="shared" si="3"/>
        <v>I разр.</v>
      </c>
      <c r="Q11" s="58">
        <v>4</v>
      </c>
      <c r="R11" s="51">
        <v>55.42</v>
      </c>
      <c r="S11" s="51"/>
      <c r="V11" s="46"/>
      <c r="W11" s="46"/>
      <c r="X11" s="47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</row>
    <row r="12" spans="1:38" ht="15" customHeight="1">
      <c r="A12" s="52">
        <v>6</v>
      </c>
      <c r="B12" s="47">
        <v>66</v>
      </c>
      <c r="C12" s="47" t="s">
        <v>47</v>
      </c>
      <c r="D12" s="77" t="s">
        <v>71</v>
      </c>
      <c r="E12" s="47" t="s">
        <v>70</v>
      </c>
      <c r="F12" s="78">
        <v>36310</v>
      </c>
      <c r="G12" s="47"/>
      <c r="H12" s="59"/>
      <c r="I12" s="77" t="s">
        <v>118</v>
      </c>
      <c r="J12" s="59" t="s">
        <v>46</v>
      </c>
      <c r="K12" s="60"/>
      <c r="L12" s="73">
        <f t="shared" si="0"/>
        <v>0.003460185185185185</v>
      </c>
      <c r="M12" s="27">
        <f t="shared" si="1"/>
        <v>149.48</v>
      </c>
      <c r="N12" s="26">
        <f t="shared" si="2"/>
        <v>13.80000000000003</v>
      </c>
      <c r="O12" s="150">
        <v>33</v>
      </c>
      <c r="P12" s="6" t="str">
        <f t="shared" si="3"/>
        <v>I разр.</v>
      </c>
      <c r="Q12" s="58">
        <v>4</v>
      </c>
      <c r="R12" s="51">
        <v>58.96</v>
      </c>
      <c r="S12" s="51"/>
      <c r="V12" s="46"/>
      <c r="W12" s="46"/>
      <c r="X12" s="47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</row>
    <row r="13" spans="1:38" ht="15" customHeight="1">
      <c r="A13" s="52">
        <v>7</v>
      </c>
      <c r="B13" s="47">
        <v>71</v>
      </c>
      <c r="C13" s="47" t="s">
        <v>43</v>
      </c>
      <c r="D13" s="77" t="s">
        <v>61</v>
      </c>
      <c r="E13" s="47" t="s">
        <v>45</v>
      </c>
      <c r="F13" s="78">
        <v>36657</v>
      </c>
      <c r="G13" s="47"/>
      <c r="H13" s="59"/>
      <c r="I13" s="77" t="s">
        <v>105</v>
      </c>
      <c r="J13" s="59" t="s">
        <v>46</v>
      </c>
      <c r="K13" s="60"/>
      <c r="L13" s="73">
        <f t="shared" si="0"/>
        <v>0.0036158564814814816</v>
      </c>
      <c r="M13" s="27">
        <f t="shared" si="1"/>
        <v>156.205</v>
      </c>
      <c r="N13" s="26">
        <f t="shared" si="2"/>
        <v>27.25000000000005</v>
      </c>
      <c r="O13" s="150"/>
      <c r="P13" s="6" t="str">
        <f t="shared" si="3"/>
        <v>I разр.</v>
      </c>
      <c r="Q13" s="58">
        <v>5</v>
      </c>
      <c r="R13" s="51">
        <v>12.41</v>
      </c>
      <c r="S13" s="51"/>
      <c r="V13" s="46"/>
      <c r="W13" s="46"/>
      <c r="X13" s="47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ht="15" customHeight="1">
      <c r="A14" s="52">
        <v>8</v>
      </c>
      <c r="B14" s="47">
        <v>62</v>
      </c>
      <c r="C14" s="47" t="s">
        <v>47</v>
      </c>
      <c r="D14" s="77" t="s">
        <v>160</v>
      </c>
      <c r="E14" s="47" t="s">
        <v>45</v>
      </c>
      <c r="F14" s="78"/>
      <c r="G14" s="47"/>
      <c r="H14" s="59"/>
      <c r="I14" s="77" t="s">
        <v>105</v>
      </c>
      <c r="J14" s="59" t="s">
        <v>46</v>
      </c>
      <c r="K14" s="60"/>
      <c r="L14" s="73">
        <f t="shared" si="0"/>
        <v>0.0037086805555555558</v>
      </c>
      <c r="M14" s="27">
        <f t="shared" si="1"/>
        <v>160.215</v>
      </c>
      <c r="N14" s="26">
        <f t="shared" si="2"/>
        <v>35.27000000000006</v>
      </c>
      <c r="O14" s="150"/>
      <c r="P14" s="6" t="str">
        <f t="shared" si="3"/>
        <v>II разр.</v>
      </c>
      <c r="Q14" s="58">
        <v>5</v>
      </c>
      <c r="R14" s="51">
        <v>20.43</v>
      </c>
      <c r="S14" s="51"/>
      <c r="V14" s="46"/>
      <c r="W14" s="46"/>
      <c r="X14" s="47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5" customHeight="1" thickBot="1">
      <c r="A15" s="52">
        <v>9</v>
      </c>
      <c r="B15" s="47">
        <v>67</v>
      </c>
      <c r="C15" s="47" t="s">
        <v>47</v>
      </c>
      <c r="D15" s="77" t="s">
        <v>96</v>
      </c>
      <c r="E15" s="47" t="s">
        <v>70</v>
      </c>
      <c r="F15" s="78">
        <v>36183</v>
      </c>
      <c r="G15" s="47"/>
      <c r="H15" s="59"/>
      <c r="I15" s="77" t="s">
        <v>114</v>
      </c>
      <c r="J15" s="59" t="s">
        <v>46</v>
      </c>
      <c r="K15" s="60"/>
      <c r="L15" s="71">
        <f t="shared" si="0"/>
        <v>0.004005555555555556</v>
      </c>
      <c r="M15" s="72">
        <f t="shared" si="1"/>
        <v>173.04</v>
      </c>
      <c r="N15" s="64">
        <f t="shared" si="2"/>
        <v>60.920000000000044</v>
      </c>
      <c r="O15" s="151">
        <v>32</v>
      </c>
      <c r="P15" s="28" t="str">
        <f t="shared" si="3"/>
        <v>III разр.</v>
      </c>
      <c r="Q15" s="58">
        <v>5</v>
      </c>
      <c r="R15" s="51">
        <v>46.08</v>
      </c>
      <c r="S15" s="51"/>
      <c r="V15" s="46"/>
      <c r="W15" s="46"/>
      <c r="X15" s="47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3.5" customHeight="1" thickTop="1">
      <c r="A16" s="89" t="s">
        <v>134</v>
      </c>
      <c r="B16" s="53">
        <v>103</v>
      </c>
      <c r="C16" s="53" t="s">
        <v>43</v>
      </c>
      <c r="D16" s="90" t="s">
        <v>129</v>
      </c>
      <c r="E16" s="53" t="s">
        <v>166</v>
      </c>
      <c r="F16" s="91"/>
      <c r="G16" s="53"/>
      <c r="H16" s="92"/>
      <c r="I16" s="90"/>
      <c r="J16" s="92" t="s">
        <v>130</v>
      </c>
      <c r="K16" s="99"/>
      <c r="L16" s="73">
        <f t="shared" si="0"/>
        <v>0.003275231481481482</v>
      </c>
      <c r="M16" s="27">
        <f t="shared" si="1"/>
        <v>141.49</v>
      </c>
      <c r="N16" s="63">
        <f>(L16-L$16)*86400</f>
        <v>0</v>
      </c>
      <c r="O16" s="26"/>
      <c r="P16" s="6" t="str">
        <f t="shared" si="3"/>
        <v>КМС</v>
      </c>
      <c r="Q16" s="58">
        <v>4</v>
      </c>
      <c r="R16" s="51">
        <v>42.98</v>
      </c>
      <c r="S16" s="51"/>
      <c r="V16" s="46"/>
      <c r="W16" s="46"/>
      <c r="X16" s="47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1:38" ht="3" customHeight="1" thickBot="1">
      <c r="A17" s="79"/>
      <c r="B17" s="80"/>
      <c r="C17" s="80"/>
      <c r="D17" s="93"/>
      <c r="E17" s="94"/>
      <c r="F17" s="80"/>
      <c r="G17" s="80"/>
      <c r="H17" s="95"/>
      <c r="I17" s="80"/>
      <c r="J17" s="95"/>
      <c r="K17" s="96"/>
      <c r="L17" s="85"/>
      <c r="M17" s="86"/>
      <c r="N17" s="87"/>
      <c r="O17" s="87"/>
      <c r="P17" s="79"/>
      <c r="Q17" s="58"/>
      <c r="R17" s="51"/>
      <c r="S17" s="51"/>
      <c r="V17" s="46"/>
      <c r="W17" s="46"/>
      <c r="X17" s="47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</row>
    <row r="18" spans="1:38" ht="13.5" customHeight="1" thickTop="1">
      <c r="A18" s="52"/>
      <c r="B18" s="47"/>
      <c r="C18" s="47"/>
      <c r="D18" s="77"/>
      <c r="E18" s="78"/>
      <c r="F18" s="47"/>
      <c r="G18" s="47"/>
      <c r="H18" s="59"/>
      <c r="I18" s="47"/>
      <c r="J18" s="59"/>
      <c r="K18" s="88"/>
      <c r="L18" s="101"/>
      <c r="M18" s="61"/>
      <c r="N18" s="62"/>
      <c r="O18" s="62"/>
      <c r="P18" s="52"/>
      <c r="Q18" s="58"/>
      <c r="R18" s="51"/>
      <c r="S18" s="51"/>
      <c r="V18" s="46"/>
      <c r="W18" s="46"/>
      <c r="X18" s="47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2:16" s="1" customFormat="1" ht="15" customHeight="1">
      <c r="B19" s="102" t="s">
        <v>159</v>
      </c>
      <c r="D19" s="103"/>
      <c r="E19" s="103"/>
      <c r="F19" s="103"/>
      <c r="G19" s="104"/>
      <c r="H19" s="104"/>
      <c r="L19" s="104" t="s">
        <v>42</v>
      </c>
      <c r="P19" s="105"/>
    </row>
    <row r="20" spans="2:16" s="1" customFormat="1" ht="15" customHeight="1">
      <c r="B20" s="102" t="s">
        <v>183</v>
      </c>
      <c r="D20" s="106"/>
      <c r="E20" s="107"/>
      <c r="F20" s="108"/>
      <c r="G20" s="104"/>
      <c r="H20" s="104"/>
      <c r="I20" s="13"/>
      <c r="L20" s="104" t="s">
        <v>92</v>
      </c>
      <c r="P20" s="105"/>
    </row>
    <row r="21" spans="1:38" s="1" customFormat="1" ht="16.5" customHeight="1">
      <c r="A21" s="6"/>
      <c r="B21" s="7"/>
      <c r="C21" s="7"/>
      <c r="D21" s="16"/>
      <c r="E21" s="24"/>
      <c r="F21" s="17"/>
      <c r="G21" s="17"/>
      <c r="H21" s="13"/>
      <c r="I21" s="12"/>
      <c r="J21" s="12"/>
      <c r="K21" s="8"/>
      <c r="L21" s="104" t="s">
        <v>93</v>
      </c>
      <c r="M21" s="27"/>
      <c r="N21" s="26"/>
      <c r="O21" s="26"/>
      <c r="P21" s="6"/>
      <c r="Q21" s="5"/>
      <c r="R21" s="19"/>
      <c r="S21" s="19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4" spans="1:37" s="1" customFormat="1" ht="16.5" customHeight="1">
      <c r="A24" s="6"/>
      <c r="B24" s="7"/>
      <c r="C24" s="7"/>
      <c r="D24" s="16"/>
      <c r="E24" s="17"/>
      <c r="F24" s="17"/>
      <c r="G24" s="13"/>
      <c r="H24" s="12"/>
      <c r="I24" s="12"/>
      <c r="J24" s="8"/>
      <c r="K24" s="104" t="s">
        <v>93</v>
      </c>
      <c r="L24" s="27"/>
      <c r="M24" s="26"/>
      <c r="N24" s="26"/>
      <c r="O24" s="6"/>
      <c r="P24" s="5"/>
      <c r="Q24" s="19"/>
      <c r="R24" s="19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</sheetData>
  <sheetProtection/>
  <mergeCells count="5">
    <mergeCell ref="A1:P1"/>
    <mergeCell ref="A2:P2"/>
    <mergeCell ref="A3:D3"/>
    <mergeCell ref="J3:P3"/>
    <mergeCell ref="C5:J5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Roman,полужирный"В.В.Баканов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13</v>
      </c>
      <c r="B1" t="s">
        <v>14</v>
      </c>
      <c r="C1" s="37" t="s">
        <v>69</v>
      </c>
    </row>
    <row r="2" spans="2:3" ht="12.75">
      <c r="B2" t="s">
        <v>15</v>
      </c>
      <c r="C2" s="37" t="s">
        <v>97</v>
      </c>
    </row>
    <row r="3" spans="1:3" ht="12.75">
      <c r="A3" t="s">
        <v>16</v>
      </c>
      <c r="B3" t="s">
        <v>17</v>
      </c>
      <c r="C3" s="37" t="s">
        <v>98</v>
      </c>
    </row>
    <row r="4" spans="2:3" ht="12.75">
      <c r="B4" t="s">
        <v>18</v>
      </c>
      <c r="C4" s="37" t="s">
        <v>99</v>
      </c>
    </row>
    <row r="5" spans="2:3" ht="12.75">
      <c r="B5" t="s">
        <v>19</v>
      </c>
      <c r="C5" s="37" t="s">
        <v>100</v>
      </c>
    </row>
    <row r="6" spans="2:3" ht="12.75">
      <c r="B6" t="s">
        <v>20</v>
      </c>
      <c r="C6" s="37"/>
    </row>
    <row r="7" spans="1:3" ht="12.75">
      <c r="A7" s="37" t="s">
        <v>22</v>
      </c>
      <c r="B7" s="37" t="s">
        <v>23</v>
      </c>
      <c r="C7" s="37" t="s">
        <v>101</v>
      </c>
    </row>
    <row r="8" spans="2:3" ht="12.75">
      <c r="B8" s="37" t="s">
        <v>24</v>
      </c>
      <c r="C8" s="37" t="s">
        <v>102</v>
      </c>
    </row>
    <row r="9" spans="1:3" ht="12.75">
      <c r="A9" s="37" t="s">
        <v>25</v>
      </c>
      <c r="B9" s="38" t="s">
        <v>26</v>
      </c>
      <c r="C9" s="37" t="s">
        <v>10</v>
      </c>
    </row>
    <row r="10" spans="2:3" ht="12.75">
      <c r="B10" s="38" t="s">
        <v>27</v>
      </c>
      <c r="C10" s="37" t="s">
        <v>34</v>
      </c>
    </row>
    <row r="11" spans="2:3" ht="12.75">
      <c r="B11" s="38" t="s">
        <v>28</v>
      </c>
      <c r="C11" s="37" t="s">
        <v>38</v>
      </c>
    </row>
    <row r="12" spans="2:3" ht="12.75">
      <c r="B12" s="38" t="s">
        <v>29</v>
      </c>
      <c r="C12" s="37" t="s">
        <v>39</v>
      </c>
    </row>
    <row r="13" spans="2:3" ht="12.75">
      <c r="B13" s="38" t="s">
        <v>26</v>
      </c>
      <c r="C13" s="37" t="s">
        <v>9</v>
      </c>
    </row>
    <row r="14" spans="2:3" ht="12.75">
      <c r="B14" s="38" t="s">
        <v>27</v>
      </c>
      <c r="C14" s="37" t="s">
        <v>35</v>
      </c>
    </row>
    <row r="15" spans="2:3" ht="12.75">
      <c r="B15" s="38" t="s">
        <v>28</v>
      </c>
      <c r="C15" s="37" t="s">
        <v>37</v>
      </c>
    </row>
    <row r="16" spans="2:3" ht="12.75">
      <c r="B16" s="38" t="s">
        <v>29</v>
      </c>
      <c r="C16" s="37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2015-01-06T11:51:11Z</cp:lastPrinted>
  <dcterms:created xsi:type="dcterms:W3CDTF">1996-10-08T23:32:33Z</dcterms:created>
  <dcterms:modified xsi:type="dcterms:W3CDTF">2015-01-06T11:58:08Z</dcterms:modified>
  <cp:category/>
  <cp:version/>
  <cp:contentType/>
  <cp:contentStatus/>
</cp:coreProperties>
</file>