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firstSheet="1" activeTab="4"/>
  </bookViews>
  <sheets>
    <sheet name="500_01" sheetId="1" r:id="rId1"/>
    <sheet name="500_02" sheetId="2" r:id="rId2"/>
    <sheet name="1000_01" sheetId="3" r:id="rId3"/>
    <sheet name="1000_02" sheetId="4" r:id="rId4"/>
    <sheet name="500_21" sheetId="5" r:id="rId5"/>
    <sheet name="500_22" sheetId="6" r:id="rId6"/>
    <sheet name="1000_21" sheetId="7" r:id="rId7"/>
    <sheet name="1000_22" sheetId="8" r:id="rId8"/>
    <sheet name="const" sheetId="9" r:id="rId9"/>
  </sheets>
  <externalReferences>
    <externalReference r:id="rId12"/>
  </externalReference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7">'1000_22'!#REF!</definedName>
    <definedName name="Men1000_1" localSheetId="6">'1000_21'!#REF!</definedName>
    <definedName name="Men1000_1">'1000_01'!$B$6:$B$13</definedName>
    <definedName name="Men1000_2">'1000_21'!$B$6:$B$16</definedName>
    <definedName name="Men500_1" localSheetId="4">'500_21'!#REF!</definedName>
    <definedName name="Men500_1">'500_01'!$B$6:$B$26</definedName>
    <definedName name="Men500_2">'500_21'!$B$6:$B$8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'1000_22'!#REF!</definedName>
    <definedName name="Women1000_1">'1000_02'!$B$6:$B$13</definedName>
    <definedName name="Women1000_2">'1000_22'!$B$6:$B$10</definedName>
    <definedName name="Women500" localSheetId="1">'500_02'!#REF!</definedName>
    <definedName name="Women500" localSheetId="5">'500_22'!#REF!</definedName>
    <definedName name="Women500_1" localSheetId="5">'500_22'!#REF!</definedName>
    <definedName name="Women500_1">'500_02'!$B$6:$B$19</definedName>
    <definedName name="Women500_2">'500_22'!$B$6:$B$9</definedName>
    <definedName name="_xlnm.Print_Titles" localSheetId="2">'1000_01'!$1:$3</definedName>
    <definedName name="_xlnm.Print_Titles" localSheetId="3">'1000_02'!$1:$3</definedName>
    <definedName name="_xlnm.Print_Titles" localSheetId="6">'1000_21'!$1:$3</definedName>
    <definedName name="_xlnm.Print_Titles" localSheetId="7">'1000_22'!$1:$3</definedName>
    <definedName name="_xlnm.Print_Titles" localSheetId="0">'500_01'!$1:$3</definedName>
    <definedName name="_xlnm.Print_Titles" localSheetId="1">'500_02'!$1:$3</definedName>
    <definedName name="_xlnm.Print_Titles" localSheetId="4">'500_21'!$1:$3</definedName>
    <definedName name="_xlnm.Print_Titles" localSheetId="5">'500_22'!$1:$3</definedName>
    <definedName name="_xlnm.Print_Area" localSheetId="2">'1000_01'!$A$1:$O$23</definedName>
    <definedName name="_xlnm.Print_Area" localSheetId="3">'1000_02'!$A$1:$O$59</definedName>
    <definedName name="_xlnm.Print_Area" localSheetId="6">'1000_21'!$A$1:$R$24</definedName>
    <definedName name="_xlnm.Print_Area" localSheetId="7">'1000_22'!$A$1:$O$14</definedName>
    <definedName name="_xlnm.Print_Area" localSheetId="0">'500_01'!$A$1:$O$30</definedName>
    <definedName name="_xlnm.Print_Area" localSheetId="1">'500_02'!$A$1:$O$51</definedName>
    <definedName name="_xlnm.Print_Area" localSheetId="4">'500_21'!$A$1:$Q$12</definedName>
    <definedName name="_xlnm.Print_Area" localSheetId="5">'500_22'!$A$1:$O$14</definedName>
  </definedNames>
  <calcPr calcMode="manual" fullCalcOnLoad="1"/>
</workbook>
</file>

<file path=xl/sharedStrings.xml><?xml version="1.0" encoding="utf-8"?>
<sst xmlns="http://schemas.openxmlformats.org/spreadsheetml/2006/main" count="772" uniqueCount="160">
  <si>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</si>
  <si>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</si>
  <si>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</si>
  <si>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</si>
  <si>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</si>
  <si>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</si>
  <si>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</si>
  <si>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</si>
  <si>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</si>
  <si>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</si>
  <si>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</si>
  <si>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</si>
  <si>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Город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</si>
  <si>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</si>
  <si>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</si>
  <si>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</si>
  <si>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</si>
  <si>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</si>
  <si>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</si>
  <si>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</si>
  <si>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</si>
  <si>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</si>
  <si>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</si>
  <si>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</si>
  <si>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</si>
  <si>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</si>
  <si>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</si>
  <si>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</si>
  <si>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</si>
  <si>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</si>
  <si>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</si>
  <si>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</si>
  <si>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</si>
  <si>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</si>
  <si>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i</t>
  </si>
  <si>
    <t>o</t>
  </si>
  <si>
    <t>Московская область</t>
  </si>
  <si>
    <t>1500 метров</t>
  </si>
  <si>
    <t>1500м</t>
  </si>
  <si>
    <t>МС</t>
  </si>
  <si>
    <t>юн</t>
  </si>
  <si>
    <t>3000м</t>
  </si>
  <si>
    <t>3000 метров</t>
  </si>
  <si>
    <t>Коттель Михаил</t>
  </si>
  <si>
    <t>Юниорки и Женщины</t>
  </si>
  <si>
    <t>Юниоры и Мужчины</t>
  </si>
  <si>
    <t>1000 метров</t>
  </si>
  <si>
    <t>1000м</t>
  </si>
  <si>
    <t>Демидов Аркадий</t>
  </si>
  <si>
    <t>Рыбаков Илья</t>
  </si>
  <si>
    <t>Возр.группа</t>
  </si>
  <si>
    <t>Санкт-Петербург</t>
  </si>
  <si>
    <t>DNS</t>
  </si>
  <si>
    <t>Тимощук Алексей</t>
  </si>
  <si>
    <t>Клиндухов Дмитрий</t>
  </si>
  <si>
    <t>08.08.95г.</t>
  </si>
  <si>
    <t>Тимощук Артур</t>
  </si>
  <si>
    <t>Карзанов Илья</t>
  </si>
  <si>
    <t>Регион</t>
  </si>
  <si>
    <t>Гришина Ксения</t>
  </si>
  <si>
    <t>Тверская область</t>
  </si>
  <si>
    <t>Юниорки, Женщины</t>
  </si>
  <si>
    <t>t льда: -6,3</t>
  </si>
  <si>
    <t>t воздуха: +13,8</t>
  </si>
  <si>
    <t>влажность: 44 %</t>
  </si>
  <si>
    <t>t льда: -6,4</t>
  </si>
  <si>
    <t>"Первенство СДЮСШОР "Комета"</t>
  </si>
  <si>
    <t xml:space="preserve"> (отдельные дистанции)</t>
  </si>
  <si>
    <t>30.11. - 01.12. 2013г.</t>
  </si>
  <si>
    <t>30 ноября 2013г.</t>
  </si>
  <si>
    <t>01 декабря 2013г.</t>
  </si>
  <si>
    <t>Логинов Александр</t>
  </si>
  <si>
    <t>Ивановская область</t>
  </si>
  <si>
    <t>Джос Никита</t>
  </si>
  <si>
    <t>Кучеренко Василий</t>
  </si>
  <si>
    <t>Орлов Борис</t>
  </si>
  <si>
    <t>Опалев Денис</t>
  </si>
  <si>
    <t xml:space="preserve">Колесников Алексей </t>
  </si>
  <si>
    <t>Звонов Антон</t>
  </si>
  <si>
    <t>Максимихин Даниил</t>
  </si>
  <si>
    <t>Беляев Даниил</t>
  </si>
  <si>
    <t>Гусев Андрей</t>
  </si>
  <si>
    <t xml:space="preserve">Горшков Алексей </t>
  </si>
  <si>
    <t>Исупов Дмитрий</t>
  </si>
  <si>
    <t>Зубарь Роман</t>
  </si>
  <si>
    <t>Волкова Евгения</t>
  </si>
  <si>
    <t>Чепиль Анастасия</t>
  </si>
  <si>
    <t>Скворцова Кристина</t>
  </si>
  <si>
    <t>Грумандь Кристина</t>
  </si>
  <si>
    <t>Трофимова Кристина</t>
  </si>
  <si>
    <t>Опытова Анна</t>
  </si>
  <si>
    <t>Ларионова Виктория</t>
  </si>
  <si>
    <t>Иванина Алина</t>
  </si>
  <si>
    <t>Сперанская Влада</t>
  </si>
  <si>
    <t>Соколова Екатерина</t>
  </si>
  <si>
    <t>Журавлева Анна</t>
  </si>
  <si>
    <t>Рощина Екатерина</t>
  </si>
  <si>
    <t>t льда: -6,7</t>
  </si>
  <si>
    <t>t воздуха: +14</t>
  </si>
  <si>
    <t>влажность: 33 %</t>
  </si>
  <si>
    <t>Начало: 11:20</t>
  </si>
  <si>
    <t>Окончание: 11:30</t>
  </si>
  <si>
    <t>Начало: 12:55</t>
  </si>
  <si>
    <t>DNF</t>
  </si>
  <si>
    <t>Окончание: 13:10</t>
  </si>
  <si>
    <t>КМС</t>
  </si>
  <si>
    <t>I разр.</t>
  </si>
  <si>
    <t/>
  </si>
  <si>
    <t>Орлов Сергей</t>
  </si>
  <si>
    <t>Колесников Алексей</t>
  </si>
  <si>
    <t>Горшков Алексей</t>
  </si>
  <si>
    <t>Литвинов Денис</t>
  </si>
  <si>
    <t>Начало: 13:52</t>
  </si>
  <si>
    <t>Окончание: 14:00</t>
  </si>
  <si>
    <t>Исаев Алексей</t>
  </si>
  <si>
    <t>Калинин Константин</t>
  </si>
  <si>
    <t>ст</t>
  </si>
  <si>
    <t xml:space="preserve">Гордеев Владимир </t>
  </si>
  <si>
    <t>Карпов Константин</t>
  </si>
  <si>
    <t>Владимирская область</t>
  </si>
  <si>
    <t>Емельянов Дмитрий</t>
  </si>
  <si>
    <t>Ипполитов Василий</t>
  </si>
  <si>
    <t>Скрипачев Иван</t>
  </si>
  <si>
    <t>Кривенков Дмитрий</t>
  </si>
  <si>
    <t>Симов Павел</t>
  </si>
  <si>
    <t xml:space="preserve">Таболов Вячеслав </t>
  </si>
  <si>
    <t>Чибисков Виктор</t>
  </si>
  <si>
    <t>Гудков Дмитрий</t>
  </si>
  <si>
    <t>Акимов Дмитрий</t>
  </si>
  <si>
    <t>Лебедев Игорь</t>
  </si>
  <si>
    <t xml:space="preserve">Кириков Алексей </t>
  </si>
  <si>
    <t>Ярославская область</t>
  </si>
  <si>
    <t>Поддеревский Александр</t>
  </si>
  <si>
    <t>Котлов Дмитрий</t>
  </si>
  <si>
    <t>DQ</t>
  </si>
  <si>
    <t>Начало: 15:10</t>
  </si>
  <si>
    <t>Окончание: 15:35</t>
  </si>
  <si>
    <t>Юноши старшего возраста</t>
  </si>
  <si>
    <t>II разр.</t>
  </si>
  <si>
    <t>III разр.</t>
  </si>
  <si>
    <t>I юн.</t>
  </si>
  <si>
    <t>Начало: 15:35</t>
  </si>
  <si>
    <t>Окончание: 15:50</t>
  </si>
  <si>
    <t xml:space="preserve">Еранина Елена </t>
  </si>
  <si>
    <t>08.03.95г.</t>
  </si>
  <si>
    <t>Начало: 10:35</t>
  </si>
  <si>
    <t>Окончание: 10:40</t>
  </si>
  <si>
    <t>t воздуха: +13,3</t>
  </si>
  <si>
    <t>влажность: 34 %</t>
  </si>
  <si>
    <t>в/к</t>
  </si>
  <si>
    <t>Начало: 11:40</t>
  </si>
  <si>
    <t>Окончание: 11:45</t>
  </si>
  <si>
    <t>Филимонова Людмила</t>
  </si>
  <si>
    <t>Окончание: 12:20</t>
  </si>
  <si>
    <t>t воздуха: +13,6</t>
  </si>
  <si>
    <t>влажность: 32 %</t>
  </si>
  <si>
    <t>Начало: 12:15</t>
  </si>
  <si>
    <t>5000 метров</t>
  </si>
  <si>
    <t>Начало: 13:25</t>
  </si>
  <si>
    <t>Окончание: 13:30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</si>
</sst>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4"/>
      <name val="Monotype Corsiva"/>
      <family val="4"/>
    </font>
    <font>
      <b/>
      <i/>
      <sz val="18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3" fillId="0" borderId="11" xfId="0" applyNumberFormat="1" applyFont="1" applyBorder="1" applyAlignment="1">
      <alignment horizontal="left" vertical="justify" wrapText="1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183" fontId="1" fillId="0" borderId="12" xfId="0" applyNumberFormat="1" applyFont="1" applyBorder="1" applyAlignment="1">
      <alignment horizontal="left" vertical="justify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1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0" fontId="1" fillId="0" borderId="0" xfId="0" applyNumberFormat="1" applyFont="1" applyFill="1" applyBorder="1" applyAlignment="1">
      <alignment vertical="justify"/>
    </xf>
    <xf numFmtId="0" fontId="1" fillId="0" borderId="11" xfId="0" applyFont="1" applyBorder="1" applyAlignment="1">
      <alignment horizontal="center" vertical="justify"/>
    </xf>
    <xf numFmtId="182" fontId="3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5" fillId="0" borderId="0" xfId="0" applyFont="1" applyAlignment="1">
      <alignment horizontal="center" vertical="center"/>
    </xf>
    <xf numFmtId="0" fontId="1" fillId="33" borderId="0" xfId="0" applyFont="1" applyFill="1" applyAlignment="1">
      <alignment/>
    </xf>
    <xf numFmtId="2" fontId="3" fillId="0" borderId="10" xfId="0" applyNumberFormat="1" applyFont="1" applyBorder="1" applyAlignment="1">
      <alignment horizontal="left" vertical="justify" wrapText="1"/>
    </xf>
    <xf numFmtId="180" fontId="1" fillId="0" borderId="12" xfId="0" applyNumberFormat="1" applyFont="1" applyBorder="1" applyAlignment="1">
      <alignment vertical="justify"/>
    </xf>
    <xf numFmtId="0" fontId="11" fillId="0" borderId="0" xfId="0" applyFont="1" applyAlignment="1">
      <alignment/>
    </xf>
    <xf numFmtId="0" fontId="49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182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justify"/>
    </xf>
    <xf numFmtId="0" fontId="49" fillId="0" borderId="0" xfId="0" applyFont="1" applyFill="1" applyBorder="1" applyAlignment="1">
      <alignment horizontal="left" vertical="justify" wrapText="1"/>
    </xf>
    <xf numFmtId="14" fontId="49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justify" wrapText="1"/>
    </xf>
    <xf numFmtId="0" fontId="1" fillId="0" borderId="0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/>
      <protection/>
    </xf>
    <xf numFmtId="14" fontId="1" fillId="0" borderId="0" xfId="53" applyNumberFormat="1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vertical="justify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justify"/>
    </xf>
    <xf numFmtId="14" fontId="4" fillId="0" borderId="0" xfId="0" applyNumberFormat="1" applyFont="1" applyAlignment="1">
      <alignment horizontal="right" vertical="justify"/>
    </xf>
    <xf numFmtId="0" fontId="4" fillId="0" borderId="0" xfId="0" applyFont="1" applyAlignment="1">
      <alignment horizontal="right" vertical="justify"/>
    </xf>
    <xf numFmtId="180" fontId="1" fillId="0" borderId="11" xfId="0" applyNumberFormat="1" applyFont="1" applyFill="1" applyBorder="1" applyAlignment="1">
      <alignment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36.jpeg" /><Relationship Id="rId3" Type="http://schemas.openxmlformats.org/officeDocument/2006/relationships/image" Target="../media/image34.emf" /><Relationship Id="rId4" Type="http://schemas.openxmlformats.org/officeDocument/2006/relationships/image" Target="../media/image22.emf" /><Relationship Id="rId5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36.jpeg" /><Relationship Id="rId3" Type="http://schemas.openxmlformats.org/officeDocument/2006/relationships/image" Target="../media/image21.emf" /><Relationship Id="rId4" Type="http://schemas.openxmlformats.org/officeDocument/2006/relationships/image" Target="../media/image33.emf" /><Relationship Id="rId5" Type="http://schemas.openxmlformats.org/officeDocument/2006/relationships/image" Target="../media/image24.emf" /><Relationship Id="rId6" Type="http://schemas.openxmlformats.org/officeDocument/2006/relationships/image" Target="../media/image3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36.jpeg" /><Relationship Id="rId3" Type="http://schemas.openxmlformats.org/officeDocument/2006/relationships/image" Target="../media/image31.emf" /><Relationship Id="rId4" Type="http://schemas.openxmlformats.org/officeDocument/2006/relationships/image" Target="../media/image30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36.jpeg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Relationship Id="rId6" Type="http://schemas.openxmlformats.org/officeDocument/2006/relationships/image" Target="../media/image3.emf" /><Relationship Id="rId7" Type="http://schemas.openxmlformats.org/officeDocument/2006/relationships/image" Target="../media/image9.emf" /><Relationship Id="rId8" Type="http://schemas.openxmlformats.org/officeDocument/2006/relationships/image" Target="../media/image1.emf" /><Relationship Id="rId9" Type="http://schemas.openxmlformats.org/officeDocument/2006/relationships/image" Target="../media/image2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36.jpeg" /><Relationship Id="rId3" Type="http://schemas.openxmlformats.org/officeDocument/2006/relationships/image" Target="../media/image27.emf" /><Relationship Id="rId4" Type="http://schemas.openxmlformats.org/officeDocument/2006/relationships/image" Target="../media/image5.emf" /><Relationship Id="rId5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36.jpeg" /><Relationship Id="rId3" Type="http://schemas.openxmlformats.org/officeDocument/2006/relationships/image" Target="../media/image28.emf" /><Relationship Id="rId4" Type="http://schemas.openxmlformats.org/officeDocument/2006/relationships/image" Target="../media/image26.emf" /><Relationship Id="rId5" Type="http://schemas.openxmlformats.org/officeDocument/2006/relationships/image" Target="../media/image2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36.jpeg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36.jpeg" /><Relationship Id="rId3" Type="http://schemas.openxmlformats.org/officeDocument/2006/relationships/image" Target="../media/image15.emf" /><Relationship Id="rId4" Type="http://schemas.openxmlformats.org/officeDocument/2006/relationships/image" Target="../media/image14.emf" /><Relationship Id="rId5" Type="http://schemas.openxmlformats.org/officeDocument/2006/relationships/image" Target="../media/image4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1</xdr:row>
      <xdr:rowOff>257175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0</xdr:row>
      <xdr:rowOff>9525</xdr:rowOff>
    </xdr:from>
    <xdr:to>
      <xdr:col>14</xdr:col>
      <xdr:colOff>476250</xdr:colOff>
      <xdr:row>1</xdr:row>
      <xdr:rowOff>219075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952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</xdr:row>
      <xdr:rowOff>19050</xdr:rowOff>
    </xdr:from>
    <xdr:to>
      <xdr:col>20</xdr:col>
      <xdr:colOff>428625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552450"/>
          <a:ext cx="952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2</xdr:row>
      <xdr:rowOff>19050</xdr:rowOff>
    </xdr:from>
    <xdr:to>
      <xdr:col>18</xdr:col>
      <xdr:colOff>590550</xdr:colOff>
      <xdr:row>3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55245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19050</xdr:rowOff>
    </xdr:from>
    <xdr:to>
      <xdr:col>17</xdr:col>
      <xdr:colOff>190500</xdr:colOff>
      <xdr:row>3</xdr:row>
      <xdr:rowOff>19050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91175" y="552450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219075</xdr:colOff>
      <xdr:row>1</xdr:row>
      <xdr:rowOff>228600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66675</xdr:rowOff>
    </xdr:from>
    <xdr:to>
      <xdr:col>14</xdr:col>
      <xdr:colOff>504825</xdr:colOff>
      <xdr:row>1</xdr:row>
      <xdr:rowOff>219075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66675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1</xdr:row>
      <xdr:rowOff>266700</xdr:rowOff>
    </xdr:from>
    <xdr:to>
      <xdr:col>20</xdr:col>
      <xdr:colOff>276225</xdr:colOff>
      <xdr:row>2</xdr:row>
      <xdr:rowOff>342900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5429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</xdr:row>
      <xdr:rowOff>266700</xdr:rowOff>
    </xdr:from>
    <xdr:to>
      <xdr:col>18</xdr:col>
      <xdr:colOff>495300</xdr:colOff>
      <xdr:row>2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5429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266700</xdr:rowOff>
    </xdr:from>
    <xdr:to>
      <xdr:col>17</xdr:col>
      <xdr:colOff>152400</xdr:colOff>
      <xdr:row>3</xdr:row>
      <xdr:rowOff>19050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81675" y="5429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23</xdr:row>
      <xdr:rowOff>200025</xdr:rowOff>
    </xdr:from>
    <xdr:to>
      <xdr:col>20</xdr:col>
      <xdr:colOff>428625</xdr:colOff>
      <xdr:row>25</xdr:row>
      <xdr:rowOff>171450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58125" y="4791075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161925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0</xdr:row>
      <xdr:rowOff>9525</xdr:rowOff>
    </xdr:from>
    <xdr:to>
      <xdr:col>8</xdr:col>
      <xdr:colOff>952500</xdr:colOff>
      <xdr:row>1</xdr:row>
      <xdr:rowOff>123825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95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7048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2</xdr:row>
      <xdr:rowOff>0</xdr:rowOff>
    </xdr:from>
    <xdr:to>
      <xdr:col>18</xdr:col>
      <xdr:colOff>561975</xdr:colOff>
      <xdr:row>3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7048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200025</xdr:colOff>
      <xdr:row>3</xdr:row>
      <xdr:rowOff>38100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34050" y="7048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247650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0</xdr:row>
      <xdr:rowOff>19050</xdr:rowOff>
    </xdr:from>
    <xdr:to>
      <xdr:col>14</xdr:col>
      <xdr:colOff>438150</xdr:colOff>
      <xdr:row>1</xdr:row>
      <xdr:rowOff>209550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9050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3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57150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3</xdr:row>
      <xdr:rowOff>76200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5715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3</xdr:row>
      <xdr:rowOff>76200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5524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17</xdr:row>
      <xdr:rowOff>66675</xdr:rowOff>
    </xdr:from>
    <xdr:to>
      <xdr:col>20</xdr:col>
      <xdr:colOff>352425</xdr:colOff>
      <xdr:row>19</xdr:row>
      <xdr:rowOff>85725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62875" y="31908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41</xdr:row>
      <xdr:rowOff>142875</xdr:rowOff>
    </xdr:from>
    <xdr:to>
      <xdr:col>20</xdr:col>
      <xdr:colOff>352425</xdr:colOff>
      <xdr:row>43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62875" y="72009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41</xdr:row>
      <xdr:rowOff>133350</xdr:rowOff>
    </xdr:from>
    <xdr:to>
      <xdr:col>18</xdr:col>
      <xdr:colOff>533400</xdr:colOff>
      <xdr:row>43</xdr:row>
      <xdr:rowOff>28575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24650" y="719137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41</xdr:row>
      <xdr:rowOff>142875</xdr:rowOff>
    </xdr:from>
    <xdr:to>
      <xdr:col>17</xdr:col>
      <xdr:colOff>161925</xdr:colOff>
      <xdr:row>43</xdr:row>
      <xdr:rowOff>152400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7200900"/>
          <a:ext cx="914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2</xdr:row>
      <xdr:rowOff>9525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0</xdr:row>
      <xdr:rowOff>9525</xdr:rowOff>
    </xdr:from>
    <xdr:to>
      <xdr:col>14</xdr:col>
      <xdr:colOff>371475</xdr:colOff>
      <xdr:row>1</xdr:row>
      <xdr:rowOff>238125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9525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1</xdr:row>
      <xdr:rowOff>171450</xdr:rowOff>
    </xdr:from>
    <xdr:to>
      <xdr:col>20</xdr:col>
      <xdr:colOff>276225</xdr:colOff>
      <xdr:row>2</xdr:row>
      <xdr:rowOff>257175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4191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1</xdr:row>
      <xdr:rowOff>161925</xdr:rowOff>
    </xdr:from>
    <xdr:to>
      <xdr:col>18</xdr:col>
      <xdr:colOff>542925</xdr:colOff>
      <xdr:row>2</xdr:row>
      <xdr:rowOff>247650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40957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1</xdr:row>
      <xdr:rowOff>142875</xdr:rowOff>
    </xdr:from>
    <xdr:to>
      <xdr:col>17</xdr:col>
      <xdr:colOff>171450</xdr:colOff>
      <xdr:row>2</xdr:row>
      <xdr:rowOff>257175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3905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9525</xdr:rowOff>
    </xdr:from>
    <xdr:to>
      <xdr:col>14</xdr:col>
      <xdr:colOff>419100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95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2</xdr:row>
      <xdr:rowOff>0</xdr:rowOff>
    </xdr:from>
    <xdr:to>
      <xdr:col>20</xdr:col>
      <xdr:colOff>219075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44767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</xdr:row>
      <xdr:rowOff>9525</xdr:rowOff>
    </xdr:from>
    <xdr:to>
      <xdr:col>18</xdr:col>
      <xdr:colOff>457200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45720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0</xdr:rowOff>
    </xdr:from>
    <xdr:to>
      <xdr:col>17</xdr:col>
      <xdr:colOff>104775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44767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190500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0</xdr:row>
      <xdr:rowOff>9525</xdr:rowOff>
    </xdr:from>
    <xdr:to>
      <xdr:col>15</xdr:col>
      <xdr:colOff>47625</xdr:colOff>
      <xdr:row>1</xdr:row>
      <xdr:rowOff>152400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9525"/>
          <a:ext cx="962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</xdr:row>
      <xdr:rowOff>19050</xdr:rowOff>
    </xdr:from>
    <xdr:to>
      <xdr:col>20</xdr:col>
      <xdr:colOff>352425</xdr:colOff>
      <xdr:row>3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6858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2</xdr:row>
      <xdr:rowOff>9525</xdr:rowOff>
    </xdr:from>
    <xdr:to>
      <xdr:col>18</xdr:col>
      <xdr:colOff>533400</xdr:colOff>
      <xdr:row>3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6762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19050</xdr:rowOff>
    </xdr:from>
    <xdr:to>
      <xdr:col>17</xdr:col>
      <xdr:colOff>152400</xdr:colOff>
      <xdr:row>3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6858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219075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14</xdr:col>
      <xdr:colOff>485775</xdr:colOff>
      <xdr:row>1</xdr:row>
      <xdr:rowOff>180975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952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333375</xdr:colOff>
      <xdr:row>3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6191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533400</xdr:colOff>
      <xdr:row>2</xdr:row>
      <xdr:rowOff>238125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4857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161925</xdr:colOff>
      <xdr:row>2</xdr:row>
      <xdr:rowOff>238125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4572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9;&#1090;&#1072;&#1088;&#1096;&#1080;&#1081;%20&#1074;&#1086;&#1079;&#1088;&#1072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_02"/>
      <sheetName val="500_21"/>
      <sheetName val="500_22"/>
      <sheetName val="1000_21"/>
      <sheetName val="1000_22"/>
      <sheetName val="const"/>
    </sheetNames>
    <sheetDataSet>
      <sheetData sheetId="0">
        <row r="6">
          <cell r="K6">
            <v>37.17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7030A0"/>
  </sheetPr>
  <dimension ref="A1:AK30"/>
  <sheetViews>
    <sheetView view="pageBreakPreview" zoomScale="130" zoomScaleSheetLayoutView="130" zoomScalePageLayoutView="0" workbookViewId="0" topLeftCell="A13">
      <selection activeCell="O20" sqref="O20"/>
    </sheetView>
  </sheetViews>
  <sheetFormatPr defaultColWidth="9.140625" defaultRowHeight="12.75"/>
  <cols>
    <col min="1" max="1" width="5.57421875" style="1" customWidth="1"/>
    <col min="2" max="2" width="5.28125" style="1" customWidth="1"/>
    <col min="3" max="3" width="5.8515625" style="1" customWidth="1"/>
    <col min="4" max="4" width="22.140625" style="1" customWidth="1"/>
    <col min="5" max="5" width="7.7109375" style="1" hidden="1" customWidth="1"/>
    <col min="6" max="6" width="9.8515625" style="1" hidden="1" customWidth="1"/>
    <col min="7" max="7" width="1.1484375" style="1" hidden="1" customWidth="1"/>
    <col min="8" max="8" width="0.5625" style="1" customWidth="1"/>
    <col min="9" max="9" width="23.00390625" style="1" customWidth="1"/>
    <col min="10" max="10" width="15.7109375" style="1" hidden="1" customWidth="1"/>
    <col min="11" max="11" width="0.71875" style="1" hidden="1" customWidth="1"/>
    <col min="12" max="12" width="7.421875" style="1" customWidth="1"/>
    <col min="13" max="13" width="7.28125" style="1" hidden="1" customWidth="1"/>
    <col min="14" max="14" width="5.7109375" style="1" customWidth="1"/>
    <col min="15" max="15" width="7.281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1" customHeight="1">
      <c r="A1" s="97" t="str">
        <f>N_sor1</f>
        <v>"Первенство СДЮСШОР "Комета"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1" customHeight="1">
      <c r="A2" s="97" t="str">
        <f>N_sor2</f>
        <v> (отдельные дистанции)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9.25" customHeight="1">
      <c r="A3" s="98" t="s">
        <v>21</v>
      </c>
      <c r="B3" s="98"/>
      <c r="C3" s="98"/>
      <c r="D3" s="98"/>
      <c r="E3" s="77"/>
      <c r="F3" s="77"/>
      <c r="G3" s="77"/>
      <c r="H3" s="77"/>
      <c r="I3" s="77"/>
      <c r="J3" s="99" t="str">
        <f>D_d1</f>
        <v>30 ноября 2013г.</v>
      </c>
      <c r="K3" s="100"/>
      <c r="L3" s="100"/>
      <c r="M3" s="100"/>
      <c r="N3" s="100"/>
      <c r="O3" s="100"/>
    </row>
    <row r="4" spans="2:31" ht="27.75" customHeight="1">
      <c r="B4" s="16"/>
      <c r="C4" s="96" t="str">
        <f>N_un</f>
        <v>Юниоры и Мужчины</v>
      </c>
      <c r="D4" s="96"/>
      <c r="E4" s="96"/>
      <c r="F4" s="96"/>
      <c r="G4" s="96"/>
      <c r="H4" s="96"/>
      <c r="I4" s="96"/>
      <c r="J4" s="96"/>
      <c r="K4" s="16"/>
      <c r="L4" s="19" t="str">
        <f>const!C9</f>
        <v>500 метров</v>
      </c>
      <c r="M4" s="16"/>
      <c r="N4" s="16"/>
      <c r="O4" s="16"/>
      <c r="P4" s="3"/>
      <c r="Q4" s="4">
        <v>37.5</v>
      </c>
      <c r="R4" s="4">
        <v>35.4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50</v>
      </c>
      <c r="F5" s="2" t="s">
        <v>1</v>
      </c>
      <c r="G5" s="2" t="s">
        <v>58</v>
      </c>
      <c r="H5" s="2"/>
      <c r="I5" s="2" t="s">
        <v>58</v>
      </c>
      <c r="J5" s="2" t="s">
        <v>7</v>
      </c>
      <c r="K5" s="2"/>
      <c r="L5" s="2" t="s">
        <v>3</v>
      </c>
      <c r="M5" s="11" t="s">
        <v>8</v>
      </c>
      <c r="N5" s="11" t="s">
        <v>11</v>
      </c>
      <c r="O5" s="2" t="s">
        <v>5</v>
      </c>
      <c r="P5" s="3"/>
      <c r="Q5" s="20"/>
      <c r="R5" s="20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4.25" customHeight="1" thickTop="1">
      <c r="A6" s="6">
        <v>1</v>
      </c>
      <c r="B6" s="25">
        <v>215</v>
      </c>
      <c r="C6" s="25" t="s">
        <v>34</v>
      </c>
      <c r="D6" s="30" t="s">
        <v>82</v>
      </c>
      <c r="E6" s="31" t="s">
        <v>23</v>
      </c>
      <c r="F6" s="32"/>
      <c r="G6" s="30"/>
      <c r="H6" s="28"/>
      <c r="I6" s="13" t="s">
        <v>51</v>
      </c>
      <c r="J6" s="13"/>
      <c r="K6" s="44"/>
      <c r="L6" s="89">
        <v>37.58</v>
      </c>
      <c r="M6" s="23">
        <f>L6</f>
        <v>37.58</v>
      </c>
      <c r="N6" s="56">
        <f aca="true" t="shared" si="0" ref="N6:N24">L6-L$6</f>
        <v>0</v>
      </c>
      <c r="O6" s="26" t="str">
        <f aca="true" t="shared" si="1" ref="O6:O25">IF(L6&lt;=41,"КМС",IF(L6&lt;=43.4,"I разр.",IF(L6&lt;=46.2,"II разр.",IF(L6&lt;=49.7,"III разр.",IF(L6&lt;=53.9,"I юн.",IF(L6&lt;=59.5,"II юн.",IF(L6&lt;=66.5,"III юн.","")))))))</f>
        <v>КМС</v>
      </c>
      <c r="P6" s="3"/>
      <c r="Q6" s="20"/>
      <c r="R6" s="20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4.25" customHeight="1">
      <c r="A7" s="6">
        <v>2</v>
      </c>
      <c r="B7" s="7">
        <v>210</v>
      </c>
      <c r="C7" s="7" t="s">
        <v>34</v>
      </c>
      <c r="D7" s="17" t="s">
        <v>54</v>
      </c>
      <c r="E7" s="27" t="s">
        <v>40</v>
      </c>
      <c r="F7" s="18" t="s">
        <v>55</v>
      </c>
      <c r="G7" s="17"/>
      <c r="H7" s="13"/>
      <c r="I7" s="13" t="s">
        <v>36</v>
      </c>
      <c r="J7" s="13"/>
      <c r="K7" s="12"/>
      <c r="L7" s="90">
        <v>37.65</v>
      </c>
      <c r="M7" s="21">
        <f>L7</f>
        <v>37.65</v>
      </c>
      <c r="N7" s="29">
        <f t="shared" si="0"/>
        <v>0.07000000000000028</v>
      </c>
      <c r="O7" s="6" t="str">
        <f t="shared" si="1"/>
        <v>КМС</v>
      </c>
      <c r="P7" s="3"/>
      <c r="Q7" s="20"/>
      <c r="R7" s="20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>
      <c r="A8" s="6">
        <v>3</v>
      </c>
      <c r="B8" s="7">
        <v>217</v>
      </c>
      <c r="C8" s="7" t="s">
        <v>35</v>
      </c>
      <c r="D8" s="17" t="s">
        <v>81</v>
      </c>
      <c r="E8" s="27" t="s">
        <v>23</v>
      </c>
      <c r="F8" s="18"/>
      <c r="G8" s="17"/>
      <c r="H8" s="13"/>
      <c r="I8" s="13" t="s">
        <v>51</v>
      </c>
      <c r="J8" s="13"/>
      <c r="K8" s="60"/>
      <c r="L8" s="90">
        <v>37.71</v>
      </c>
      <c r="M8" s="21">
        <f>L8</f>
        <v>37.71</v>
      </c>
      <c r="N8" s="29">
        <f t="shared" si="0"/>
        <v>0.13000000000000256</v>
      </c>
      <c r="O8" s="6" t="str">
        <f t="shared" si="1"/>
        <v>КМС</v>
      </c>
      <c r="P8" s="3"/>
      <c r="Q8" s="20"/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4</v>
      </c>
      <c r="B9" s="7">
        <v>214</v>
      </c>
      <c r="C9" s="7" t="s">
        <v>34</v>
      </c>
      <c r="D9" s="17" t="s">
        <v>74</v>
      </c>
      <c r="E9" s="27" t="s">
        <v>23</v>
      </c>
      <c r="F9" s="18"/>
      <c r="G9" s="13"/>
      <c r="H9" s="13"/>
      <c r="I9" s="13" t="s">
        <v>36</v>
      </c>
      <c r="J9" s="12"/>
      <c r="K9" s="91"/>
      <c r="L9" s="90">
        <v>37.92</v>
      </c>
      <c r="M9" s="29"/>
      <c r="N9" s="29">
        <f t="shared" si="0"/>
        <v>0.3400000000000034</v>
      </c>
      <c r="O9" s="6" t="str">
        <f t="shared" si="1"/>
        <v>КМС</v>
      </c>
      <c r="P9" s="3"/>
      <c r="Q9" s="20"/>
      <c r="R9" s="20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5</v>
      </c>
      <c r="B10" s="7">
        <v>212</v>
      </c>
      <c r="C10" s="7" t="s">
        <v>35</v>
      </c>
      <c r="D10" s="17" t="s">
        <v>83</v>
      </c>
      <c r="E10" s="27" t="s">
        <v>40</v>
      </c>
      <c r="F10" s="18"/>
      <c r="G10" s="17"/>
      <c r="H10" s="13"/>
      <c r="I10" s="13" t="s">
        <v>36</v>
      </c>
      <c r="J10" s="13"/>
      <c r="K10" s="60"/>
      <c r="L10" s="90">
        <v>38.34</v>
      </c>
      <c r="M10" s="21">
        <f>L10</f>
        <v>38.34</v>
      </c>
      <c r="N10" s="29">
        <f t="shared" si="0"/>
        <v>0.7600000000000051</v>
      </c>
      <c r="O10" s="6" t="str">
        <f t="shared" si="1"/>
        <v>КМС</v>
      </c>
      <c r="P10" s="3"/>
      <c r="Q10" s="20"/>
      <c r="R10" s="20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6</v>
      </c>
      <c r="B11" s="7">
        <v>223</v>
      </c>
      <c r="C11" s="7" t="s">
        <v>34</v>
      </c>
      <c r="D11" s="17" t="s">
        <v>77</v>
      </c>
      <c r="E11" s="27" t="s">
        <v>23</v>
      </c>
      <c r="F11" s="18"/>
      <c r="G11" s="17"/>
      <c r="H11" s="13"/>
      <c r="I11" s="17" t="s">
        <v>36</v>
      </c>
      <c r="J11" s="13"/>
      <c r="K11" s="12"/>
      <c r="L11" s="90">
        <v>38.93</v>
      </c>
      <c r="M11" s="21">
        <f>L11</f>
        <v>38.93</v>
      </c>
      <c r="N11" s="29">
        <f t="shared" si="0"/>
        <v>1.3500000000000014</v>
      </c>
      <c r="O11" s="6" t="str">
        <f t="shared" si="1"/>
        <v>КМС</v>
      </c>
      <c r="P11" s="3"/>
      <c r="Q11" s="20"/>
      <c r="R11" s="20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6</v>
      </c>
      <c r="B12" s="7">
        <v>211</v>
      </c>
      <c r="C12" s="7" t="s">
        <v>35</v>
      </c>
      <c r="D12" s="17" t="s">
        <v>57</v>
      </c>
      <c r="E12" s="27" t="s">
        <v>40</v>
      </c>
      <c r="F12" s="18"/>
      <c r="G12" s="17"/>
      <c r="H12" s="13"/>
      <c r="I12" s="13" t="s">
        <v>36</v>
      </c>
      <c r="J12" s="13"/>
      <c r="K12" s="60"/>
      <c r="L12" s="90">
        <v>38.93</v>
      </c>
      <c r="M12" s="21"/>
      <c r="N12" s="29">
        <f t="shared" si="0"/>
        <v>1.3500000000000014</v>
      </c>
      <c r="O12" s="6" t="str">
        <f t="shared" si="1"/>
        <v>КМС</v>
      </c>
      <c r="P12" s="3"/>
      <c r="Q12" s="20"/>
      <c r="R12" s="20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8</v>
      </c>
      <c r="B13" s="7">
        <v>208</v>
      </c>
      <c r="C13" s="7" t="s">
        <v>34</v>
      </c>
      <c r="D13" s="17" t="s">
        <v>56</v>
      </c>
      <c r="E13" s="27" t="s">
        <v>40</v>
      </c>
      <c r="F13" s="27">
        <v>34751</v>
      </c>
      <c r="G13" s="17"/>
      <c r="H13" s="13"/>
      <c r="I13" s="13" t="s">
        <v>51</v>
      </c>
      <c r="J13" s="13"/>
      <c r="K13" s="12"/>
      <c r="L13" s="90">
        <v>39.26</v>
      </c>
      <c r="M13" s="21">
        <f>L13</f>
        <v>39.26</v>
      </c>
      <c r="N13" s="29">
        <f t="shared" si="0"/>
        <v>1.6799999999999997</v>
      </c>
      <c r="O13" s="6" t="str">
        <f t="shared" si="1"/>
        <v>КМС</v>
      </c>
      <c r="P13" s="3"/>
      <c r="Q13" s="20"/>
      <c r="R13" s="20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9</v>
      </c>
      <c r="B14" s="7">
        <v>204</v>
      </c>
      <c r="C14" s="7" t="s">
        <v>34</v>
      </c>
      <c r="D14" s="17" t="s">
        <v>80</v>
      </c>
      <c r="E14" s="27" t="s">
        <v>40</v>
      </c>
      <c r="F14" s="27">
        <v>35040</v>
      </c>
      <c r="G14" s="17"/>
      <c r="H14" s="13"/>
      <c r="I14" s="13" t="s">
        <v>51</v>
      </c>
      <c r="J14" s="13"/>
      <c r="K14" s="12"/>
      <c r="L14" s="90">
        <v>39.53</v>
      </c>
      <c r="M14" s="21">
        <f>L14</f>
        <v>39.53</v>
      </c>
      <c r="N14" s="29">
        <f t="shared" si="0"/>
        <v>1.9500000000000028</v>
      </c>
      <c r="O14" s="6" t="str">
        <f t="shared" si="1"/>
        <v>КМС</v>
      </c>
      <c r="P14" s="3"/>
      <c r="Q14" s="20"/>
      <c r="R14" s="20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10</v>
      </c>
      <c r="B15" s="7">
        <v>207</v>
      </c>
      <c r="C15" s="7" t="s">
        <v>35</v>
      </c>
      <c r="D15" s="17" t="s">
        <v>53</v>
      </c>
      <c r="E15" s="27" t="s">
        <v>40</v>
      </c>
      <c r="F15" s="27">
        <v>34751</v>
      </c>
      <c r="G15" s="17"/>
      <c r="H15" s="13"/>
      <c r="I15" s="13" t="s">
        <v>51</v>
      </c>
      <c r="J15" s="13"/>
      <c r="K15" s="60"/>
      <c r="L15" s="90">
        <v>39.72</v>
      </c>
      <c r="M15" s="21">
        <f>L15</f>
        <v>39.72</v>
      </c>
      <c r="N15" s="29">
        <f t="shared" si="0"/>
        <v>2.1400000000000006</v>
      </c>
      <c r="O15" s="6" t="str">
        <f t="shared" si="1"/>
        <v>КМС</v>
      </c>
      <c r="P15" s="3"/>
      <c r="Q15" s="20"/>
      <c r="R15" s="20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11</v>
      </c>
      <c r="B16" s="7">
        <v>218</v>
      </c>
      <c r="C16" s="7" t="s">
        <v>34</v>
      </c>
      <c r="D16" s="17" t="s">
        <v>76</v>
      </c>
      <c r="E16" s="27" t="s">
        <v>23</v>
      </c>
      <c r="F16" s="18"/>
      <c r="G16" s="17"/>
      <c r="H16" s="13"/>
      <c r="I16" s="13" t="s">
        <v>36</v>
      </c>
      <c r="J16" s="13"/>
      <c r="K16" s="12"/>
      <c r="L16" s="90">
        <v>39.81</v>
      </c>
      <c r="M16" s="21"/>
      <c r="N16" s="29">
        <f t="shared" si="0"/>
        <v>2.230000000000004</v>
      </c>
      <c r="O16" s="6" t="str">
        <f t="shared" si="1"/>
        <v>КМС</v>
      </c>
      <c r="P16" s="3"/>
      <c r="Q16" s="20"/>
      <c r="R16" s="20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12</v>
      </c>
      <c r="B17" s="7">
        <v>221</v>
      </c>
      <c r="C17" s="7" t="s">
        <v>35</v>
      </c>
      <c r="D17" s="17" t="s">
        <v>75</v>
      </c>
      <c r="E17" s="27" t="s">
        <v>23</v>
      </c>
      <c r="F17" s="18"/>
      <c r="G17" s="17"/>
      <c r="H17" s="13"/>
      <c r="I17" s="13" t="s">
        <v>36</v>
      </c>
      <c r="J17" s="13"/>
      <c r="K17" s="60"/>
      <c r="L17" s="90">
        <v>39.96</v>
      </c>
      <c r="M17" s="21">
        <f>L17</f>
        <v>39.96</v>
      </c>
      <c r="N17" s="29">
        <f t="shared" si="0"/>
        <v>2.3800000000000026</v>
      </c>
      <c r="O17" s="6" t="str">
        <f t="shared" si="1"/>
        <v>КМС</v>
      </c>
      <c r="P17" s="3"/>
      <c r="Q17" s="20"/>
      <c r="R17" s="20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6">
        <v>13</v>
      </c>
      <c r="B18" s="7">
        <v>213</v>
      </c>
      <c r="C18" s="7" t="s">
        <v>35</v>
      </c>
      <c r="D18" s="17" t="s">
        <v>43</v>
      </c>
      <c r="E18" s="27" t="s">
        <v>40</v>
      </c>
      <c r="F18" s="27">
        <v>33782</v>
      </c>
      <c r="G18" s="17"/>
      <c r="H18" s="13"/>
      <c r="I18" s="13" t="s">
        <v>36</v>
      </c>
      <c r="J18" s="13"/>
      <c r="K18" s="60"/>
      <c r="L18" s="90">
        <v>40.2</v>
      </c>
      <c r="M18" s="21"/>
      <c r="N18" s="29">
        <f t="shared" si="0"/>
        <v>2.6200000000000045</v>
      </c>
      <c r="O18" s="6" t="str">
        <f t="shared" si="1"/>
        <v>КМС</v>
      </c>
      <c r="P18" s="3"/>
      <c r="Q18" s="20"/>
      <c r="R18" s="20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6">
        <v>14</v>
      </c>
      <c r="B19" s="7">
        <v>202</v>
      </c>
      <c r="C19" s="7" t="s">
        <v>35</v>
      </c>
      <c r="D19" s="17" t="s">
        <v>78</v>
      </c>
      <c r="E19" s="27" t="s">
        <v>40</v>
      </c>
      <c r="F19" s="18"/>
      <c r="G19" s="17"/>
      <c r="H19" s="13"/>
      <c r="I19" s="13" t="s">
        <v>72</v>
      </c>
      <c r="J19" s="13"/>
      <c r="K19" s="60"/>
      <c r="L19" s="90">
        <v>40.69</v>
      </c>
      <c r="M19" s="21">
        <f>L19</f>
        <v>40.69</v>
      </c>
      <c r="N19" s="29">
        <f t="shared" si="0"/>
        <v>3.1099999999999994</v>
      </c>
      <c r="O19" s="6" t="str">
        <f t="shared" si="1"/>
        <v>КМС</v>
      </c>
      <c r="P19" s="3"/>
      <c r="Q19" s="20"/>
      <c r="R19" s="20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6">
        <v>15</v>
      </c>
      <c r="B20" s="7">
        <v>203</v>
      </c>
      <c r="C20" s="7" t="s">
        <v>34</v>
      </c>
      <c r="D20" s="17" t="s">
        <v>79</v>
      </c>
      <c r="E20" s="27" t="s">
        <v>40</v>
      </c>
      <c r="F20" s="27">
        <v>34575</v>
      </c>
      <c r="G20" s="17"/>
      <c r="H20" s="13"/>
      <c r="I20" s="13" t="s">
        <v>51</v>
      </c>
      <c r="J20" s="13"/>
      <c r="K20" s="12"/>
      <c r="L20" s="90">
        <v>41.43</v>
      </c>
      <c r="M20" s="21">
        <f>L20</f>
        <v>41.43</v>
      </c>
      <c r="N20" s="29">
        <f t="shared" si="0"/>
        <v>3.8500000000000014</v>
      </c>
      <c r="O20" s="6" t="str">
        <f t="shared" si="1"/>
        <v>I разр.</v>
      </c>
      <c r="P20" s="3"/>
      <c r="Q20" s="20"/>
      <c r="R20" s="20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6">
        <v>16</v>
      </c>
      <c r="B21" s="7">
        <v>201</v>
      </c>
      <c r="C21" s="7" t="s">
        <v>34</v>
      </c>
      <c r="D21" s="17" t="s">
        <v>71</v>
      </c>
      <c r="E21" s="27" t="s">
        <v>40</v>
      </c>
      <c r="F21" s="18"/>
      <c r="G21" s="17"/>
      <c r="H21" s="13"/>
      <c r="I21" s="13" t="s">
        <v>72</v>
      </c>
      <c r="J21" s="13"/>
      <c r="K21" s="12"/>
      <c r="L21" s="90">
        <v>41.85</v>
      </c>
      <c r="M21" s="21">
        <f>L21</f>
        <v>41.85</v>
      </c>
      <c r="N21" s="29">
        <f t="shared" si="0"/>
        <v>4.270000000000003</v>
      </c>
      <c r="O21" s="6" t="str">
        <f t="shared" si="1"/>
        <v>I разр.</v>
      </c>
      <c r="P21" s="3"/>
      <c r="Q21" s="20"/>
      <c r="R21" s="20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6">
        <v>17</v>
      </c>
      <c r="B22" s="7">
        <v>206</v>
      </c>
      <c r="C22" s="7" t="s">
        <v>35</v>
      </c>
      <c r="D22" s="17" t="s">
        <v>73</v>
      </c>
      <c r="E22" s="27" t="s">
        <v>40</v>
      </c>
      <c r="F22" s="27">
        <v>35043</v>
      </c>
      <c r="G22" s="17"/>
      <c r="H22" s="13"/>
      <c r="I22" s="13" t="s">
        <v>51</v>
      </c>
      <c r="J22" s="13"/>
      <c r="K22" s="60"/>
      <c r="L22" s="90">
        <v>42.11</v>
      </c>
      <c r="M22" s="21"/>
      <c r="N22" s="29">
        <f t="shared" si="0"/>
        <v>4.530000000000001</v>
      </c>
      <c r="O22" s="6" t="str">
        <f t="shared" si="1"/>
        <v>I разр.</v>
      </c>
      <c r="P22" s="3"/>
      <c r="Q22" s="20"/>
      <c r="R22" s="20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4.25" customHeight="1">
      <c r="A23" s="6">
        <v>18</v>
      </c>
      <c r="B23" s="7">
        <v>224</v>
      </c>
      <c r="C23" s="7" t="s">
        <v>35</v>
      </c>
      <c r="D23" s="17" t="s">
        <v>49</v>
      </c>
      <c r="E23" s="27" t="s">
        <v>23</v>
      </c>
      <c r="F23" s="18"/>
      <c r="G23" s="17"/>
      <c r="H23" s="13"/>
      <c r="I23" s="13" t="s">
        <v>60</v>
      </c>
      <c r="J23" s="13"/>
      <c r="K23" s="60"/>
      <c r="L23" s="90">
        <v>42.57</v>
      </c>
      <c r="M23" s="21">
        <f>L23</f>
        <v>42.57</v>
      </c>
      <c r="N23" s="29">
        <f t="shared" si="0"/>
        <v>4.990000000000002</v>
      </c>
      <c r="O23" s="6" t="str">
        <f t="shared" si="1"/>
        <v>I разр.</v>
      </c>
      <c r="P23" s="3"/>
      <c r="Q23" s="20"/>
      <c r="R23" s="20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4.25" customHeight="1">
      <c r="A24" s="6">
        <v>19</v>
      </c>
      <c r="B24" s="7">
        <v>220</v>
      </c>
      <c r="C24" s="7" t="s">
        <v>35</v>
      </c>
      <c r="D24" s="17" t="s">
        <v>48</v>
      </c>
      <c r="E24" s="27" t="s">
        <v>23</v>
      </c>
      <c r="F24" s="18"/>
      <c r="G24" s="17"/>
      <c r="H24" s="13"/>
      <c r="I24" s="13" t="s">
        <v>36</v>
      </c>
      <c r="J24" s="13"/>
      <c r="K24" s="60"/>
      <c r="L24" s="90">
        <v>42.84</v>
      </c>
      <c r="M24" s="21">
        <f>L24</f>
        <v>42.84</v>
      </c>
      <c r="N24" s="29">
        <f t="shared" si="0"/>
        <v>5.260000000000005</v>
      </c>
      <c r="O24" s="6" t="str">
        <f t="shared" si="1"/>
        <v>I разр.</v>
      </c>
      <c r="P24" s="3"/>
      <c r="Q24" s="20"/>
      <c r="R24" s="20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4.25" customHeight="1">
      <c r="A25" s="6"/>
      <c r="B25" s="7">
        <v>205</v>
      </c>
      <c r="C25" s="7" t="s">
        <v>34</v>
      </c>
      <c r="D25" s="17" t="s">
        <v>84</v>
      </c>
      <c r="E25" s="27" t="s">
        <v>40</v>
      </c>
      <c r="F25" s="27">
        <v>35410</v>
      </c>
      <c r="G25" s="13"/>
      <c r="H25" s="13"/>
      <c r="I25" s="13" t="s">
        <v>51</v>
      </c>
      <c r="J25" s="12"/>
      <c r="K25" s="91"/>
      <c r="L25" s="90" t="s">
        <v>103</v>
      </c>
      <c r="M25" s="29">
        <f>K25-'[1]500_01'!K$6</f>
        <v>-37.17</v>
      </c>
      <c r="N25" s="29"/>
      <c r="O25" s="6">
        <f t="shared" si="1"/>
      </c>
      <c r="P25" s="3"/>
      <c r="Q25" s="20"/>
      <c r="R25" s="20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4.5" customHeight="1" thickBot="1">
      <c r="A26" s="34"/>
      <c r="B26" s="35"/>
      <c r="C26" s="35"/>
      <c r="D26" s="36"/>
      <c r="E26" s="37"/>
      <c r="F26" s="38"/>
      <c r="G26" s="38"/>
      <c r="H26" s="39"/>
      <c r="I26" s="36"/>
      <c r="J26" s="39"/>
      <c r="K26" s="41"/>
      <c r="L26" s="58"/>
      <c r="M26" s="42"/>
      <c r="N26" s="59"/>
      <c r="O26" s="34"/>
      <c r="P26" s="3"/>
      <c r="Q26" s="20"/>
      <c r="R26" s="20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ht="13.5" thickTop="1"/>
    <row r="28" spans="2:15" ht="15" customHeight="1">
      <c r="B28" s="81" t="s">
        <v>102</v>
      </c>
      <c r="D28" s="82"/>
      <c r="E28" s="82"/>
      <c r="F28" s="82"/>
      <c r="G28" s="83"/>
      <c r="H28" s="83"/>
      <c r="L28" s="84" t="s">
        <v>97</v>
      </c>
      <c r="O28" s="85"/>
    </row>
    <row r="29" spans="2:15" ht="15" customHeight="1">
      <c r="B29" s="81" t="s">
        <v>104</v>
      </c>
      <c r="D29" s="86"/>
      <c r="E29" s="87"/>
      <c r="F29" s="88"/>
      <c r="G29" s="83"/>
      <c r="H29" s="83"/>
      <c r="I29" s="13"/>
      <c r="L29" s="84" t="s">
        <v>98</v>
      </c>
      <c r="O29" s="85"/>
    </row>
    <row r="30" spans="1:37" ht="16.5" customHeight="1">
      <c r="A30" s="6"/>
      <c r="B30" s="7"/>
      <c r="C30" s="7"/>
      <c r="D30" s="17"/>
      <c r="E30" s="27"/>
      <c r="F30" s="18"/>
      <c r="G30" s="18"/>
      <c r="H30" s="13"/>
      <c r="I30" s="12"/>
      <c r="J30" s="12"/>
      <c r="K30" s="8"/>
      <c r="L30" s="84" t="s">
        <v>99</v>
      </c>
      <c r="M30" s="33"/>
      <c r="N30" s="29"/>
      <c r="O30" s="6"/>
      <c r="P30" s="5"/>
      <c r="Q30" s="20"/>
      <c r="R30" s="20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</sheetData>
  <sheetProtection/>
  <mergeCells count="5">
    <mergeCell ref="C4:J4"/>
    <mergeCell ref="A1:O1"/>
    <mergeCell ref="A2:O2"/>
    <mergeCell ref="A3:D3"/>
    <mergeCell ref="J3:O3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7030A0"/>
  </sheetPr>
  <dimension ref="A1:AK51"/>
  <sheetViews>
    <sheetView view="pageBreakPreview" zoomScale="115" zoomScaleSheetLayoutView="115" workbookViewId="0" topLeftCell="A4">
      <selection activeCell="O7" sqref="O7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57421875" style="1" customWidth="1"/>
    <col min="4" max="4" width="23.57421875" style="1" customWidth="1"/>
    <col min="5" max="5" width="10.28125" style="1" hidden="1" customWidth="1"/>
    <col min="6" max="6" width="9.8515625" style="1" hidden="1" customWidth="1"/>
    <col min="7" max="7" width="18.7109375" style="1" hidden="1" customWidth="1"/>
    <col min="8" max="8" width="17.140625" style="1" hidden="1" customWidth="1"/>
    <col min="9" max="9" width="22.28125" style="1" customWidth="1"/>
    <col min="10" max="10" width="16.7109375" style="1" hidden="1" customWidth="1"/>
    <col min="11" max="11" width="0.71875" style="1" hidden="1" customWidth="1"/>
    <col min="12" max="12" width="9.00390625" style="1" customWidth="1"/>
    <col min="13" max="13" width="7.28125" style="1" hidden="1" customWidth="1"/>
    <col min="14" max="14" width="6.710937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1.75" customHeight="1">
      <c r="A1" s="97" t="str">
        <f>N_sor1</f>
        <v>"Первенство СДЮСШОР "Комета"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1.75" customHeight="1">
      <c r="A2" s="97" t="str">
        <f>N_sor2</f>
        <v> (отдельные дистанции)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8.5" customHeight="1">
      <c r="A3" s="98" t="s">
        <v>21</v>
      </c>
      <c r="B3" s="98"/>
      <c r="C3" s="98"/>
      <c r="D3" s="98"/>
      <c r="E3" s="77"/>
      <c r="F3" s="77"/>
      <c r="G3" s="77"/>
      <c r="H3" s="77"/>
      <c r="I3" s="77"/>
      <c r="J3" s="99" t="str">
        <f>D_d1</f>
        <v>30 ноября 2013г.</v>
      </c>
      <c r="K3" s="100"/>
      <c r="L3" s="100"/>
      <c r="M3" s="100"/>
      <c r="N3" s="100"/>
      <c r="O3" s="100"/>
    </row>
    <row r="4" spans="2:31" ht="24" customHeight="1">
      <c r="B4" s="16"/>
      <c r="C4" s="96" t="str">
        <f>N_dev</f>
        <v>Юниорки и Женщины</v>
      </c>
      <c r="D4" s="96"/>
      <c r="E4" s="96"/>
      <c r="F4" s="96"/>
      <c r="G4" s="96"/>
      <c r="H4" s="96"/>
      <c r="I4" s="96"/>
      <c r="J4" s="96"/>
      <c r="K4" s="16"/>
      <c r="L4" s="19" t="str">
        <f>const!C9</f>
        <v>500 метров</v>
      </c>
      <c r="M4" s="16"/>
      <c r="N4" s="16"/>
      <c r="O4" s="16"/>
      <c r="P4" s="5"/>
      <c r="Q4" s="1">
        <v>41.5</v>
      </c>
      <c r="R4" s="1">
        <v>38.7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9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50</v>
      </c>
      <c r="F5" s="2" t="s">
        <v>1</v>
      </c>
      <c r="G5" s="2" t="s">
        <v>58</v>
      </c>
      <c r="H5" s="2" t="s">
        <v>12</v>
      </c>
      <c r="I5" s="2" t="s">
        <v>58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5"/>
      <c r="Q5" s="20"/>
      <c r="R5" s="20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4.25" customHeight="1" thickTop="1">
      <c r="A6" s="6">
        <v>1</v>
      </c>
      <c r="B6" s="7">
        <v>84</v>
      </c>
      <c r="C6" s="25" t="s">
        <v>34</v>
      </c>
      <c r="D6" s="17" t="s">
        <v>85</v>
      </c>
      <c r="E6" s="27" t="s">
        <v>24</v>
      </c>
      <c r="F6" s="18"/>
      <c r="G6" s="17"/>
      <c r="H6" s="13"/>
      <c r="I6" s="15" t="s">
        <v>36</v>
      </c>
      <c r="J6" s="12"/>
      <c r="K6" s="9"/>
      <c r="L6" s="46">
        <v>41.09</v>
      </c>
      <c r="M6" s="23">
        <f aca="true" t="shared" si="0" ref="M6:M17">L6</f>
        <v>41.09</v>
      </c>
      <c r="N6" s="56">
        <f aca="true" t="shared" si="1" ref="N6:N17">L6-L$6</f>
        <v>0</v>
      </c>
      <c r="O6" s="6" t="s">
        <v>39</v>
      </c>
      <c r="P6" s="5"/>
      <c r="Q6" s="20"/>
      <c r="R6" s="20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4.25" customHeight="1">
      <c r="A7" s="6">
        <v>2</v>
      </c>
      <c r="B7" s="7">
        <v>72</v>
      </c>
      <c r="C7" s="7" t="s">
        <v>35</v>
      </c>
      <c r="D7" s="17" t="s">
        <v>89</v>
      </c>
      <c r="E7" s="27" t="s">
        <v>40</v>
      </c>
      <c r="F7" s="18"/>
      <c r="G7" s="17"/>
      <c r="H7" s="13"/>
      <c r="I7" s="15" t="s">
        <v>36</v>
      </c>
      <c r="J7" s="12"/>
      <c r="K7" s="8"/>
      <c r="L7" s="57">
        <v>41.79</v>
      </c>
      <c r="M7" s="21">
        <f t="shared" si="0"/>
        <v>41.79</v>
      </c>
      <c r="N7" s="29">
        <f t="shared" si="1"/>
        <v>0.6999999999999957</v>
      </c>
      <c r="O7" s="6" t="str">
        <f aca="true" t="shared" si="2" ref="O7:O18">IF(L7&lt;=44.1,"КМС",IF(L7&lt;=46.9,"I разр.",IF(L7&lt;=49.7,"II разр.",IF(L7&lt;=53.2,"III разр.",IF(L7&lt;=57.4,"I юн.",IF(L7&lt;=63,"II юн.",IF(L7&lt;=70,"III юн.","")))))))</f>
        <v>КМС</v>
      </c>
      <c r="P7" s="5"/>
      <c r="Q7" s="20"/>
      <c r="R7" s="20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>
      <c r="A8" s="6">
        <v>3</v>
      </c>
      <c r="B8" s="7">
        <v>77</v>
      </c>
      <c r="C8" s="7" t="s">
        <v>35</v>
      </c>
      <c r="D8" s="17" t="s">
        <v>86</v>
      </c>
      <c r="E8" s="27" t="s">
        <v>40</v>
      </c>
      <c r="F8" s="27">
        <v>34985</v>
      </c>
      <c r="G8" s="17"/>
      <c r="H8" s="13"/>
      <c r="I8" s="15" t="s">
        <v>51</v>
      </c>
      <c r="J8" s="12"/>
      <c r="K8" s="8"/>
      <c r="L8" s="57">
        <v>41.97</v>
      </c>
      <c r="M8" s="21">
        <f t="shared" si="0"/>
        <v>41.97</v>
      </c>
      <c r="N8" s="29">
        <f t="shared" si="1"/>
        <v>0.8799999999999955</v>
      </c>
      <c r="O8" s="6" t="str">
        <f t="shared" si="2"/>
        <v>КМС</v>
      </c>
      <c r="P8" s="5"/>
      <c r="Q8" s="20"/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4</v>
      </c>
      <c r="B9" s="7">
        <v>74</v>
      </c>
      <c r="C9" s="7" t="s">
        <v>35</v>
      </c>
      <c r="D9" s="17" t="s">
        <v>87</v>
      </c>
      <c r="E9" s="27" t="s">
        <v>40</v>
      </c>
      <c r="F9" s="27">
        <v>34684</v>
      </c>
      <c r="G9" s="17"/>
      <c r="H9" s="13"/>
      <c r="I9" s="15" t="s">
        <v>51</v>
      </c>
      <c r="J9" s="12"/>
      <c r="K9" s="8"/>
      <c r="L9" s="57">
        <v>42.96</v>
      </c>
      <c r="M9" s="21">
        <f t="shared" si="0"/>
        <v>42.96</v>
      </c>
      <c r="N9" s="29">
        <f t="shared" si="1"/>
        <v>1.8699999999999974</v>
      </c>
      <c r="O9" s="6" t="str">
        <f t="shared" si="2"/>
        <v>КМС</v>
      </c>
      <c r="P9" s="5"/>
      <c r="Q9" s="20"/>
      <c r="R9" s="20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5</v>
      </c>
      <c r="B10" s="7">
        <v>80</v>
      </c>
      <c r="C10" s="7" t="s">
        <v>34</v>
      </c>
      <c r="D10" s="17" t="s">
        <v>88</v>
      </c>
      <c r="E10" s="27" t="s">
        <v>24</v>
      </c>
      <c r="F10" s="18"/>
      <c r="G10" s="17"/>
      <c r="H10" s="13"/>
      <c r="I10" s="15" t="s">
        <v>36</v>
      </c>
      <c r="J10" s="12"/>
      <c r="K10" s="9"/>
      <c r="L10" s="57">
        <v>42.99</v>
      </c>
      <c r="M10" s="21">
        <f t="shared" si="0"/>
        <v>42.99</v>
      </c>
      <c r="N10" s="29">
        <f t="shared" si="1"/>
        <v>1.8999999999999986</v>
      </c>
      <c r="O10" s="6" t="str">
        <f t="shared" si="2"/>
        <v>КМС</v>
      </c>
      <c r="P10" s="5"/>
      <c r="Q10" s="20"/>
      <c r="R10" s="20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6</v>
      </c>
      <c r="B11" s="7">
        <v>71</v>
      </c>
      <c r="C11" s="7" t="s">
        <v>34</v>
      </c>
      <c r="D11" s="17" t="s">
        <v>59</v>
      </c>
      <c r="E11" s="27" t="s">
        <v>40</v>
      </c>
      <c r="F11" s="27">
        <v>35101</v>
      </c>
      <c r="G11" s="17"/>
      <c r="H11" s="13"/>
      <c r="I11" s="15" t="s">
        <v>36</v>
      </c>
      <c r="J11" s="12"/>
      <c r="K11" s="9"/>
      <c r="L11" s="57">
        <v>43.08</v>
      </c>
      <c r="M11" s="21">
        <f t="shared" si="0"/>
        <v>43.08</v>
      </c>
      <c r="N11" s="29">
        <f t="shared" si="1"/>
        <v>1.9899999999999949</v>
      </c>
      <c r="O11" s="6" t="str">
        <f t="shared" si="2"/>
        <v>КМС</v>
      </c>
      <c r="P11" s="5"/>
      <c r="Q11" s="20"/>
      <c r="R11" s="20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7</v>
      </c>
      <c r="B12" s="7">
        <v>75</v>
      </c>
      <c r="C12" s="7" t="s">
        <v>35</v>
      </c>
      <c r="D12" s="17" t="s">
        <v>91</v>
      </c>
      <c r="E12" s="27" t="s">
        <v>40</v>
      </c>
      <c r="F12" s="27">
        <v>34546</v>
      </c>
      <c r="G12" s="17"/>
      <c r="H12" s="13"/>
      <c r="I12" s="15" t="s">
        <v>51</v>
      </c>
      <c r="J12" s="12"/>
      <c r="K12" s="8"/>
      <c r="L12" s="57">
        <v>43.37</v>
      </c>
      <c r="M12" s="21">
        <f t="shared" si="0"/>
        <v>43.37</v>
      </c>
      <c r="N12" s="29">
        <f t="shared" si="1"/>
        <v>2.279999999999994</v>
      </c>
      <c r="O12" s="6" t="str">
        <f t="shared" si="2"/>
        <v>КМС</v>
      </c>
      <c r="P12" s="5"/>
      <c r="Q12" s="20"/>
      <c r="R12" s="20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8</v>
      </c>
      <c r="B13" s="7">
        <v>73</v>
      </c>
      <c r="C13" s="7" t="s">
        <v>34</v>
      </c>
      <c r="D13" s="17" t="s">
        <v>90</v>
      </c>
      <c r="E13" s="27" t="s">
        <v>40</v>
      </c>
      <c r="F13" s="18"/>
      <c r="G13" s="17"/>
      <c r="H13" s="13"/>
      <c r="I13" s="15" t="s">
        <v>72</v>
      </c>
      <c r="J13" s="12"/>
      <c r="K13" s="9"/>
      <c r="L13" s="57">
        <v>43.57</v>
      </c>
      <c r="M13" s="21">
        <f t="shared" si="0"/>
        <v>43.57</v>
      </c>
      <c r="N13" s="29">
        <f t="shared" si="1"/>
        <v>2.479999999999997</v>
      </c>
      <c r="O13" s="6" t="str">
        <f t="shared" si="2"/>
        <v>КМС</v>
      </c>
      <c r="P13" s="5"/>
      <c r="Q13" s="20"/>
      <c r="R13" s="20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9</v>
      </c>
      <c r="B14" s="7">
        <v>78</v>
      </c>
      <c r="C14" s="7" t="s">
        <v>35</v>
      </c>
      <c r="D14" s="17" t="s">
        <v>93</v>
      </c>
      <c r="E14" s="27" t="s">
        <v>40</v>
      </c>
      <c r="F14" s="27">
        <v>34805</v>
      </c>
      <c r="G14" s="17"/>
      <c r="H14" s="13"/>
      <c r="I14" s="15" t="s">
        <v>51</v>
      </c>
      <c r="J14" s="12"/>
      <c r="K14" s="8"/>
      <c r="L14" s="57">
        <v>43.9</v>
      </c>
      <c r="M14" s="21">
        <f t="shared" si="0"/>
        <v>43.9</v>
      </c>
      <c r="N14" s="29">
        <f t="shared" si="1"/>
        <v>2.809999999999995</v>
      </c>
      <c r="O14" s="6" t="str">
        <f t="shared" si="2"/>
        <v>КМС</v>
      </c>
      <c r="P14" s="5"/>
      <c r="Q14" s="20"/>
      <c r="R14" s="20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10</v>
      </c>
      <c r="B15" s="7">
        <v>82</v>
      </c>
      <c r="C15" s="7" t="s">
        <v>34</v>
      </c>
      <c r="D15" s="17" t="s">
        <v>92</v>
      </c>
      <c r="E15" s="27" t="s">
        <v>24</v>
      </c>
      <c r="F15" s="18"/>
      <c r="G15" s="17"/>
      <c r="H15" s="13"/>
      <c r="I15" s="15" t="s">
        <v>36</v>
      </c>
      <c r="J15" s="12"/>
      <c r="K15" s="9"/>
      <c r="L15" s="57">
        <v>44.13</v>
      </c>
      <c r="M15" s="21">
        <f t="shared" si="0"/>
        <v>44.13</v>
      </c>
      <c r="N15" s="29">
        <f t="shared" si="1"/>
        <v>3.039999999999999</v>
      </c>
      <c r="O15" s="6" t="str">
        <f t="shared" si="2"/>
        <v>I разр.</v>
      </c>
      <c r="P15" s="5"/>
      <c r="Q15" s="20"/>
      <c r="R15" s="20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10</v>
      </c>
      <c r="B16" s="7">
        <v>76</v>
      </c>
      <c r="C16" s="7" t="s">
        <v>34</v>
      </c>
      <c r="D16" s="17" t="s">
        <v>94</v>
      </c>
      <c r="E16" s="27" t="s">
        <v>40</v>
      </c>
      <c r="F16" s="27">
        <v>34806</v>
      </c>
      <c r="G16" s="17"/>
      <c r="H16" s="13"/>
      <c r="I16" s="15" t="s">
        <v>51</v>
      </c>
      <c r="J16" s="12"/>
      <c r="K16" s="9"/>
      <c r="L16" s="57">
        <v>44.13</v>
      </c>
      <c r="M16" s="21">
        <f t="shared" si="0"/>
        <v>44.13</v>
      </c>
      <c r="N16" s="29">
        <f t="shared" si="1"/>
        <v>3.039999999999999</v>
      </c>
      <c r="O16" s="6" t="str">
        <f t="shared" si="2"/>
        <v>I разр.</v>
      </c>
      <c r="P16" s="5"/>
      <c r="Q16" s="20"/>
      <c r="R16" s="20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12</v>
      </c>
      <c r="B17" s="7">
        <v>81</v>
      </c>
      <c r="C17" s="7" t="s">
        <v>35</v>
      </c>
      <c r="D17" s="17" t="s">
        <v>95</v>
      </c>
      <c r="E17" s="27" t="s">
        <v>24</v>
      </c>
      <c r="F17" s="18"/>
      <c r="G17" s="17"/>
      <c r="H17" s="13"/>
      <c r="I17" s="15" t="s">
        <v>36</v>
      </c>
      <c r="J17" s="12"/>
      <c r="K17" s="8"/>
      <c r="L17" s="57">
        <v>45.1</v>
      </c>
      <c r="M17" s="21">
        <f t="shared" si="0"/>
        <v>45.1</v>
      </c>
      <c r="N17" s="29">
        <f t="shared" si="1"/>
        <v>4.009999999999998</v>
      </c>
      <c r="O17" s="6" t="str">
        <f t="shared" si="2"/>
        <v>I разр.</v>
      </c>
      <c r="P17" s="5"/>
      <c r="Q17" s="20"/>
      <c r="R17" s="20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6"/>
      <c r="B18" s="7">
        <v>83</v>
      </c>
      <c r="C18" s="7" t="s">
        <v>34</v>
      </c>
      <c r="D18" s="17" t="s">
        <v>96</v>
      </c>
      <c r="E18" s="27" t="s">
        <v>24</v>
      </c>
      <c r="F18" s="18"/>
      <c r="G18" s="17"/>
      <c r="H18" s="13"/>
      <c r="I18" s="15" t="s">
        <v>36</v>
      </c>
      <c r="J18" s="12"/>
      <c r="K18" s="9"/>
      <c r="L18" s="57" t="s">
        <v>52</v>
      </c>
      <c r="M18" s="21"/>
      <c r="N18" s="29"/>
      <c r="O18" s="6">
        <f t="shared" si="2"/>
      </c>
      <c r="P18" s="5"/>
      <c r="Q18" s="20"/>
      <c r="R18" s="20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4.5" customHeight="1" thickBot="1">
      <c r="A19" s="34"/>
      <c r="B19" s="35"/>
      <c r="C19" s="35"/>
      <c r="D19" s="36"/>
      <c r="E19" s="37"/>
      <c r="F19" s="38"/>
      <c r="G19" s="38"/>
      <c r="H19" s="39"/>
      <c r="I19" s="40"/>
      <c r="J19" s="41"/>
      <c r="K19" s="74"/>
      <c r="L19" s="79"/>
      <c r="M19" s="42"/>
      <c r="N19" s="59"/>
      <c r="O19" s="34"/>
      <c r="P19" s="5"/>
      <c r="Q19" s="20"/>
      <c r="R19" s="20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ht="9.75" customHeight="1" thickTop="1"/>
    <row r="21" spans="2:15" ht="15" customHeight="1">
      <c r="B21" s="81" t="s">
        <v>100</v>
      </c>
      <c r="D21" s="82"/>
      <c r="E21" s="82"/>
      <c r="F21" s="82"/>
      <c r="G21" s="83"/>
      <c r="H21" s="83"/>
      <c r="L21" s="84" t="s">
        <v>97</v>
      </c>
      <c r="O21" s="85"/>
    </row>
    <row r="22" spans="2:15" ht="15" customHeight="1">
      <c r="B22" s="81" t="s">
        <v>101</v>
      </c>
      <c r="D22" s="86"/>
      <c r="E22" s="87"/>
      <c r="F22" s="88"/>
      <c r="G22" s="83"/>
      <c r="H22" s="83"/>
      <c r="I22" s="13"/>
      <c r="L22" s="84" t="s">
        <v>98</v>
      </c>
      <c r="O22" s="85"/>
    </row>
    <row r="23" spans="1:37" ht="16.5" customHeight="1">
      <c r="A23" s="6"/>
      <c r="B23" s="7"/>
      <c r="C23" s="7"/>
      <c r="D23" s="17"/>
      <c r="E23" s="27"/>
      <c r="F23" s="18"/>
      <c r="G23" s="18"/>
      <c r="H23" s="13"/>
      <c r="I23" s="12"/>
      <c r="J23" s="12"/>
      <c r="K23" s="8"/>
      <c r="L23" s="84" t="s">
        <v>99</v>
      </c>
      <c r="M23" s="33"/>
      <c r="N23" s="29"/>
      <c r="O23" s="6"/>
      <c r="P23" s="5"/>
      <c r="Q23" s="20"/>
      <c r="R23" s="20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6.5" customHeight="1">
      <c r="A24" s="6"/>
      <c r="B24" s="7"/>
      <c r="C24" s="7"/>
      <c r="D24" s="17"/>
      <c r="E24" s="27"/>
      <c r="F24" s="18"/>
      <c r="G24" s="18"/>
      <c r="H24" s="13"/>
      <c r="I24" s="12"/>
      <c r="J24" s="12"/>
      <c r="K24" s="8"/>
      <c r="L24" s="84"/>
      <c r="M24" s="33"/>
      <c r="N24" s="29"/>
      <c r="O24" s="6"/>
      <c r="P24" s="5"/>
      <c r="Q24" s="20"/>
      <c r="R24" s="20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1" ht="27.75" customHeight="1">
      <c r="B25" s="16"/>
      <c r="C25" s="96" t="s">
        <v>45</v>
      </c>
      <c r="D25" s="96"/>
      <c r="E25" s="96"/>
      <c r="F25" s="96"/>
      <c r="G25" s="96"/>
      <c r="H25" s="96"/>
      <c r="I25" s="96"/>
      <c r="J25" s="96"/>
      <c r="K25" s="16"/>
      <c r="L25" s="19" t="s">
        <v>10</v>
      </c>
      <c r="M25" s="16"/>
      <c r="N25" s="16"/>
      <c r="O25" s="16"/>
      <c r="P25" s="3"/>
      <c r="Q25" s="4">
        <v>37.5</v>
      </c>
      <c r="R25" s="4">
        <v>35.4</v>
      </c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6.5" customHeight="1" thickBot="1">
      <c r="A26" s="2" t="s">
        <v>4</v>
      </c>
      <c r="B26" s="2" t="s">
        <v>0</v>
      </c>
      <c r="C26" s="10" t="s">
        <v>6</v>
      </c>
      <c r="D26" s="2" t="s">
        <v>2</v>
      </c>
      <c r="E26" s="2" t="s">
        <v>50</v>
      </c>
      <c r="F26" s="2" t="s">
        <v>1</v>
      </c>
      <c r="G26" s="2" t="s">
        <v>58</v>
      </c>
      <c r="H26" s="2"/>
      <c r="I26" s="2" t="s">
        <v>58</v>
      </c>
      <c r="J26" s="2" t="s">
        <v>7</v>
      </c>
      <c r="K26" s="2"/>
      <c r="L26" s="2" t="s">
        <v>3</v>
      </c>
      <c r="M26" s="11" t="s">
        <v>8</v>
      </c>
      <c r="N26" s="11" t="s">
        <v>11</v>
      </c>
      <c r="O26" s="2" t="s">
        <v>5</v>
      </c>
      <c r="P26" s="3"/>
      <c r="Q26" s="20"/>
      <c r="R26" s="20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4.25" customHeight="1" thickTop="1">
      <c r="A27" s="6">
        <v>1</v>
      </c>
      <c r="B27" s="25">
        <v>215</v>
      </c>
      <c r="C27" s="25" t="s">
        <v>34</v>
      </c>
      <c r="D27" s="30" t="s">
        <v>82</v>
      </c>
      <c r="E27" s="31" t="s">
        <v>23</v>
      </c>
      <c r="F27" s="32"/>
      <c r="G27" s="30"/>
      <c r="H27" s="28"/>
      <c r="I27" s="13" t="s">
        <v>51</v>
      </c>
      <c r="J27" s="13"/>
      <c r="K27" s="44"/>
      <c r="L27" s="89">
        <v>37.58</v>
      </c>
      <c r="M27" s="23">
        <v>37.58</v>
      </c>
      <c r="N27" s="56">
        <v>0</v>
      </c>
      <c r="O27" s="26" t="s">
        <v>105</v>
      </c>
      <c r="P27" s="3"/>
      <c r="Q27" s="20"/>
      <c r="R27" s="20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4.25" customHeight="1">
      <c r="A28" s="6">
        <v>2</v>
      </c>
      <c r="B28" s="7">
        <v>210</v>
      </c>
      <c r="C28" s="7" t="s">
        <v>34</v>
      </c>
      <c r="D28" s="17" t="s">
        <v>54</v>
      </c>
      <c r="E28" s="27" t="s">
        <v>40</v>
      </c>
      <c r="F28" s="18" t="s">
        <v>55</v>
      </c>
      <c r="G28" s="17"/>
      <c r="H28" s="13"/>
      <c r="I28" s="13" t="s">
        <v>36</v>
      </c>
      <c r="J28" s="13"/>
      <c r="K28" s="12"/>
      <c r="L28" s="90">
        <v>37.65</v>
      </c>
      <c r="M28" s="21">
        <v>37.65</v>
      </c>
      <c r="N28" s="29">
        <v>0.07000000000000028</v>
      </c>
      <c r="O28" s="6" t="s">
        <v>105</v>
      </c>
      <c r="P28" s="3"/>
      <c r="Q28" s="20"/>
      <c r="R28" s="20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4.25" customHeight="1">
      <c r="A29" s="6">
        <v>3</v>
      </c>
      <c r="B29" s="7">
        <v>217</v>
      </c>
      <c r="C29" s="7" t="s">
        <v>35</v>
      </c>
      <c r="D29" s="17" t="s">
        <v>81</v>
      </c>
      <c r="E29" s="27" t="s">
        <v>23</v>
      </c>
      <c r="F29" s="18"/>
      <c r="G29" s="17"/>
      <c r="H29" s="13"/>
      <c r="I29" s="13" t="s">
        <v>51</v>
      </c>
      <c r="J29" s="13"/>
      <c r="K29" s="60"/>
      <c r="L29" s="90">
        <v>37.71</v>
      </c>
      <c r="M29" s="21">
        <v>37.71</v>
      </c>
      <c r="N29" s="29">
        <v>0.13000000000000256</v>
      </c>
      <c r="O29" s="6" t="s">
        <v>105</v>
      </c>
      <c r="P29" s="3"/>
      <c r="Q29" s="20"/>
      <c r="R29" s="20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4.25" customHeight="1">
      <c r="A30" s="6">
        <v>4</v>
      </c>
      <c r="B30" s="7">
        <v>214</v>
      </c>
      <c r="C30" s="7" t="s">
        <v>34</v>
      </c>
      <c r="D30" s="17" t="s">
        <v>74</v>
      </c>
      <c r="E30" s="27" t="s">
        <v>23</v>
      </c>
      <c r="F30" s="18"/>
      <c r="G30" s="13"/>
      <c r="H30" s="13"/>
      <c r="I30" s="13" t="s">
        <v>36</v>
      </c>
      <c r="J30" s="12"/>
      <c r="K30" s="91"/>
      <c r="L30" s="90">
        <v>37.92</v>
      </c>
      <c r="M30" s="29"/>
      <c r="N30" s="29">
        <v>0.3400000000000034</v>
      </c>
      <c r="O30" s="6" t="s">
        <v>105</v>
      </c>
      <c r="P30" s="3"/>
      <c r="Q30" s="20"/>
      <c r="R30" s="20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4.25" customHeight="1">
      <c r="A31" s="6">
        <v>5</v>
      </c>
      <c r="B31" s="7">
        <v>212</v>
      </c>
      <c r="C31" s="7" t="s">
        <v>35</v>
      </c>
      <c r="D31" s="17" t="s">
        <v>83</v>
      </c>
      <c r="E31" s="27" t="s">
        <v>40</v>
      </c>
      <c r="F31" s="18"/>
      <c r="G31" s="17"/>
      <c r="H31" s="13"/>
      <c r="I31" s="13" t="s">
        <v>36</v>
      </c>
      <c r="J31" s="13"/>
      <c r="K31" s="60"/>
      <c r="L31" s="90">
        <v>38.34</v>
      </c>
      <c r="M31" s="21">
        <v>38.34</v>
      </c>
      <c r="N31" s="29">
        <v>0.7600000000000051</v>
      </c>
      <c r="O31" s="6" t="s">
        <v>105</v>
      </c>
      <c r="P31" s="3"/>
      <c r="Q31" s="20"/>
      <c r="R31" s="20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4.25" customHeight="1">
      <c r="A32" s="6">
        <v>6</v>
      </c>
      <c r="B32" s="7">
        <v>223</v>
      </c>
      <c r="C32" s="7" t="s">
        <v>34</v>
      </c>
      <c r="D32" s="17" t="s">
        <v>77</v>
      </c>
      <c r="E32" s="27" t="s">
        <v>23</v>
      </c>
      <c r="F32" s="18"/>
      <c r="G32" s="17"/>
      <c r="H32" s="13"/>
      <c r="I32" s="17" t="s">
        <v>36</v>
      </c>
      <c r="J32" s="13"/>
      <c r="K32" s="12"/>
      <c r="L32" s="90">
        <v>38.93</v>
      </c>
      <c r="M32" s="21">
        <v>38.93</v>
      </c>
      <c r="N32" s="29">
        <v>1.3500000000000014</v>
      </c>
      <c r="O32" s="6" t="s">
        <v>105</v>
      </c>
      <c r="P32" s="3"/>
      <c r="Q32" s="20"/>
      <c r="R32" s="20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4.25" customHeight="1">
      <c r="A33" s="6">
        <v>6</v>
      </c>
      <c r="B33" s="7">
        <v>211</v>
      </c>
      <c r="C33" s="7" t="s">
        <v>35</v>
      </c>
      <c r="D33" s="17" t="s">
        <v>57</v>
      </c>
      <c r="E33" s="27" t="s">
        <v>40</v>
      </c>
      <c r="F33" s="18"/>
      <c r="G33" s="17"/>
      <c r="H33" s="13"/>
      <c r="I33" s="13" t="s">
        <v>36</v>
      </c>
      <c r="J33" s="13"/>
      <c r="K33" s="60"/>
      <c r="L33" s="90">
        <v>38.93</v>
      </c>
      <c r="M33" s="21"/>
      <c r="N33" s="29">
        <v>1.3500000000000014</v>
      </c>
      <c r="O33" s="6" t="s">
        <v>105</v>
      </c>
      <c r="P33" s="3"/>
      <c r="Q33" s="20"/>
      <c r="R33" s="20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4.25" customHeight="1">
      <c r="A34" s="6">
        <v>8</v>
      </c>
      <c r="B34" s="7">
        <v>208</v>
      </c>
      <c r="C34" s="7" t="s">
        <v>34</v>
      </c>
      <c r="D34" s="17" t="s">
        <v>56</v>
      </c>
      <c r="E34" s="27" t="s">
        <v>40</v>
      </c>
      <c r="F34" s="27">
        <v>34751</v>
      </c>
      <c r="G34" s="17"/>
      <c r="H34" s="13"/>
      <c r="I34" s="13" t="s">
        <v>51</v>
      </c>
      <c r="J34" s="13"/>
      <c r="K34" s="12"/>
      <c r="L34" s="90">
        <v>39.26</v>
      </c>
      <c r="M34" s="21">
        <v>39.26</v>
      </c>
      <c r="N34" s="29">
        <v>1.6799999999999997</v>
      </c>
      <c r="O34" s="6" t="s">
        <v>105</v>
      </c>
      <c r="P34" s="3"/>
      <c r="Q34" s="20"/>
      <c r="R34" s="20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4.25" customHeight="1">
      <c r="A35" s="6">
        <v>9</v>
      </c>
      <c r="B35" s="7">
        <v>204</v>
      </c>
      <c r="C35" s="7" t="s">
        <v>34</v>
      </c>
      <c r="D35" s="17" t="s">
        <v>80</v>
      </c>
      <c r="E35" s="27" t="s">
        <v>40</v>
      </c>
      <c r="F35" s="27">
        <v>35040</v>
      </c>
      <c r="G35" s="17"/>
      <c r="H35" s="13"/>
      <c r="I35" s="13" t="s">
        <v>51</v>
      </c>
      <c r="J35" s="13"/>
      <c r="K35" s="12"/>
      <c r="L35" s="90">
        <v>39.53</v>
      </c>
      <c r="M35" s="21">
        <v>39.53</v>
      </c>
      <c r="N35" s="29">
        <v>1.9500000000000028</v>
      </c>
      <c r="O35" s="6" t="s">
        <v>105</v>
      </c>
      <c r="P35" s="3"/>
      <c r="Q35" s="20"/>
      <c r="R35" s="20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4.25" customHeight="1">
      <c r="A36" s="6">
        <v>10</v>
      </c>
      <c r="B36" s="7">
        <v>207</v>
      </c>
      <c r="C36" s="7" t="s">
        <v>35</v>
      </c>
      <c r="D36" s="17" t="s">
        <v>53</v>
      </c>
      <c r="E36" s="27" t="s">
        <v>40</v>
      </c>
      <c r="F36" s="27">
        <v>34751</v>
      </c>
      <c r="G36" s="17"/>
      <c r="H36" s="13"/>
      <c r="I36" s="13" t="s">
        <v>51</v>
      </c>
      <c r="J36" s="13"/>
      <c r="K36" s="60"/>
      <c r="L36" s="90">
        <v>39.72</v>
      </c>
      <c r="M36" s="21">
        <v>39.72</v>
      </c>
      <c r="N36" s="29">
        <v>2.1400000000000006</v>
      </c>
      <c r="O36" s="6" t="s">
        <v>105</v>
      </c>
      <c r="P36" s="3"/>
      <c r="Q36" s="20"/>
      <c r="R36" s="20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4.25" customHeight="1">
      <c r="A37" s="6">
        <v>11</v>
      </c>
      <c r="B37" s="7">
        <v>218</v>
      </c>
      <c r="C37" s="7" t="s">
        <v>34</v>
      </c>
      <c r="D37" s="17" t="s">
        <v>76</v>
      </c>
      <c r="E37" s="27" t="s">
        <v>23</v>
      </c>
      <c r="F37" s="18"/>
      <c r="G37" s="17"/>
      <c r="H37" s="13"/>
      <c r="I37" s="13" t="s">
        <v>36</v>
      </c>
      <c r="J37" s="13"/>
      <c r="K37" s="12"/>
      <c r="L37" s="90">
        <v>39.81</v>
      </c>
      <c r="M37" s="21"/>
      <c r="N37" s="29">
        <v>2.230000000000004</v>
      </c>
      <c r="O37" s="6" t="s">
        <v>105</v>
      </c>
      <c r="P37" s="3"/>
      <c r="Q37" s="20"/>
      <c r="R37" s="20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14.25" customHeight="1">
      <c r="A38" s="6">
        <v>12</v>
      </c>
      <c r="B38" s="7">
        <v>221</v>
      </c>
      <c r="C38" s="7" t="s">
        <v>35</v>
      </c>
      <c r="D38" s="17" t="s">
        <v>75</v>
      </c>
      <c r="E38" s="27" t="s">
        <v>23</v>
      </c>
      <c r="F38" s="18"/>
      <c r="G38" s="17"/>
      <c r="H38" s="13"/>
      <c r="I38" s="13" t="s">
        <v>36</v>
      </c>
      <c r="J38" s="13"/>
      <c r="K38" s="60"/>
      <c r="L38" s="90">
        <v>39.96</v>
      </c>
      <c r="M38" s="21">
        <v>39.96</v>
      </c>
      <c r="N38" s="29">
        <v>2.3800000000000026</v>
      </c>
      <c r="O38" s="6" t="s">
        <v>105</v>
      </c>
      <c r="P38" s="3"/>
      <c r="Q38" s="20"/>
      <c r="R38" s="20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4.25" customHeight="1">
      <c r="A39" s="6">
        <v>13</v>
      </c>
      <c r="B39" s="7">
        <v>213</v>
      </c>
      <c r="C39" s="7" t="s">
        <v>35</v>
      </c>
      <c r="D39" s="17" t="s">
        <v>43</v>
      </c>
      <c r="E39" s="27" t="s">
        <v>40</v>
      </c>
      <c r="F39" s="27">
        <v>33782</v>
      </c>
      <c r="G39" s="17"/>
      <c r="H39" s="13"/>
      <c r="I39" s="13" t="s">
        <v>36</v>
      </c>
      <c r="J39" s="13"/>
      <c r="K39" s="60"/>
      <c r="L39" s="90">
        <v>40.2</v>
      </c>
      <c r="M39" s="21"/>
      <c r="N39" s="29">
        <v>2.6200000000000045</v>
      </c>
      <c r="O39" s="6" t="s">
        <v>105</v>
      </c>
      <c r="P39" s="3"/>
      <c r="Q39" s="20"/>
      <c r="R39" s="20"/>
      <c r="S39" s="4"/>
      <c r="T39" s="4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</row>
    <row r="40" spans="1:31" ht="14.25" customHeight="1">
      <c r="A40" s="6">
        <v>14</v>
      </c>
      <c r="B40" s="7">
        <v>202</v>
      </c>
      <c r="C40" s="7" t="s">
        <v>35</v>
      </c>
      <c r="D40" s="17" t="s">
        <v>78</v>
      </c>
      <c r="E40" s="27" t="s">
        <v>40</v>
      </c>
      <c r="F40" s="18"/>
      <c r="G40" s="17"/>
      <c r="H40" s="13"/>
      <c r="I40" s="13" t="s">
        <v>72</v>
      </c>
      <c r="J40" s="13"/>
      <c r="K40" s="60"/>
      <c r="L40" s="90">
        <v>40.69</v>
      </c>
      <c r="M40" s="21">
        <v>40.69</v>
      </c>
      <c r="N40" s="29">
        <v>3.1099999999999994</v>
      </c>
      <c r="O40" s="6" t="s">
        <v>105</v>
      </c>
      <c r="P40" s="3"/>
      <c r="Q40" s="20"/>
      <c r="R40" s="20"/>
      <c r="S40" s="4"/>
      <c r="T40" s="4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</row>
    <row r="41" spans="1:31" ht="14.25" customHeight="1">
      <c r="A41" s="6">
        <v>15</v>
      </c>
      <c r="B41" s="7">
        <v>203</v>
      </c>
      <c r="C41" s="7" t="s">
        <v>34</v>
      </c>
      <c r="D41" s="17" t="s">
        <v>79</v>
      </c>
      <c r="E41" s="27" t="s">
        <v>40</v>
      </c>
      <c r="F41" s="27">
        <v>34575</v>
      </c>
      <c r="G41" s="17"/>
      <c r="H41" s="13"/>
      <c r="I41" s="13" t="s">
        <v>51</v>
      </c>
      <c r="J41" s="13"/>
      <c r="K41" s="12"/>
      <c r="L41" s="90">
        <v>41.43</v>
      </c>
      <c r="M41" s="21">
        <v>41.43</v>
      </c>
      <c r="N41" s="29">
        <v>3.8500000000000014</v>
      </c>
      <c r="O41" s="6" t="s">
        <v>106</v>
      </c>
      <c r="P41" s="3"/>
      <c r="Q41" s="20"/>
      <c r="R41" s="20"/>
      <c r="S41" s="4"/>
      <c r="T41" s="4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</row>
    <row r="42" spans="1:31" ht="14.25" customHeight="1">
      <c r="A42" s="6">
        <v>16</v>
      </c>
      <c r="B42" s="7">
        <v>201</v>
      </c>
      <c r="C42" s="7" t="s">
        <v>34</v>
      </c>
      <c r="D42" s="17" t="s">
        <v>71</v>
      </c>
      <c r="E42" s="27" t="s">
        <v>40</v>
      </c>
      <c r="F42" s="18"/>
      <c r="G42" s="17"/>
      <c r="H42" s="13"/>
      <c r="I42" s="13" t="s">
        <v>72</v>
      </c>
      <c r="J42" s="13"/>
      <c r="K42" s="12"/>
      <c r="L42" s="90">
        <v>41.85</v>
      </c>
      <c r="M42" s="21">
        <v>41.85</v>
      </c>
      <c r="N42" s="29">
        <v>4.270000000000003</v>
      </c>
      <c r="O42" s="6" t="s">
        <v>106</v>
      </c>
      <c r="P42" s="3"/>
      <c r="Q42" s="20"/>
      <c r="R42" s="20"/>
      <c r="S42" s="4"/>
      <c r="T42" s="4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</row>
    <row r="43" spans="1:31" ht="14.25" customHeight="1">
      <c r="A43" s="6">
        <v>17</v>
      </c>
      <c r="B43" s="7">
        <v>206</v>
      </c>
      <c r="C43" s="7" t="s">
        <v>35</v>
      </c>
      <c r="D43" s="17" t="s">
        <v>73</v>
      </c>
      <c r="E43" s="27" t="s">
        <v>40</v>
      </c>
      <c r="F43" s="27">
        <v>35043</v>
      </c>
      <c r="G43" s="17"/>
      <c r="H43" s="13"/>
      <c r="I43" s="13" t="s">
        <v>51</v>
      </c>
      <c r="J43" s="13"/>
      <c r="K43" s="60"/>
      <c r="L43" s="90">
        <v>42.11</v>
      </c>
      <c r="M43" s="21"/>
      <c r="N43" s="29">
        <v>4.530000000000001</v>
      </c>
      <c r="O43" s="6" t="s">
        <v>106</v>
      </c>
      <c r="P43" s="3"/>
      <c r="Q43" s="20"/>
      <c r="R43" s="20"/>
      <c r="S43" s="4"/>
      <c r="T43" s="4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</row>
    <row r="44" spans="1:31" ht="14.25" customHeight="1">
      <c r="A44" s="6">
        <v>18</v>
      </c>
      <c r="B44" s="7">
        <v>224</v>
      </c>
      <c r="C44" s="7" t="s">
        <v>35</v>
      </c>
      <c r="D44" s="17" t="s">
        <v>49</v>
      </c>
      <c r="E44" s="27" t="s">
        <v>23</v>
      </c>
      <c r="F44" s="18"/>
      <c r="G44" s="17"/>
      <c r="H44" s="13"/>
      <c r="I44" s="13" t="s">
        <v>60</v>
      </c>
      <c r="J44" s="13"/>
      <c r="K44" s="60"/>
      <c r="L44" s="90">
        <v>42.57</v>
      </c>
      <c r="M44" s="21">
        <v>42.57</v>
      </c>
      <c r="N44" s="29">
        <v>4.990000000000002</v>
      </c>
      <c r="O44" s="6" t="s">
        <v>106</v>
      </c>
      <c r="P44" s="3"/>
      <c r="Q44" s="20"/>
      <c r="R44" s="20"/>
      <c r="S44" s="4"/>
      <c r="T44" s="4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</row>
    <row r="45" spans="1:31" ht="14.25" customHeight="1">
      <c r="A45" s="6">
        <v>19</v>
      </c>
      <c r="B45" s="7">
        <v>220</v>
      </c>
      <c r="C45" s="7" t="s">
        <v>35</v>
      </c>
      <c r="D45" s="17" t="s">
        <v>48</v>
      </c>
      <c r="E45" s="27" t="s">
        <v>23</v>
      </c>
      <c r="F45" s="18"/>
      <c r="G45" s="17"/>
      <c r="H45" s="13"/>
      <c r="I45" s="13" t="s">
        <v>36</v>
      </c>
      <c r="J45" s="13"/>
      <c r="K45" s="60"/>
      <c r="L45" s="90">
        <v>42.84</v>
      </c>
      <c r="M45" s="21">
        <v>42.84</v>
      </c>
      <c r="N45" s="29">
        <v>5.260000000000005</v>
      </c>
      <c r="O45" s="6" t="s">
        <v>106</v>
      </c>
      <c r="P45" s="3"/>
      <c r="Q45" s="20"/>
      <c r="R45" s="20"/>
      <c r="S45" s="4"/>
      <c r="T45" s="4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6"/>
      <c r="B46" s="7">
        <v>205</v>
      </c>
      <c r="C46" s="7" t="s">
        <v>34</v>
      </c>
      <c r="D46" s="17" t="s">
        <v>84</v>
      </c>
      <c r="E46" s="27" t="s">
        <v>40</v>
      </c>
      <c r="F46" s="27">
        <v>35410</v>
      </c>
      <c r="G46" s="13"/>
      <c r="H46" s="13"/>
      <c r="I46" s="13" t="s">
        <v>51</v>
      </c>
      <c r="J46" s="12"/>
      <c r="K46" s="91"/>
      <c r="L46" s="90" t="s">
        <v>103</v>
      </c>
      <c r="M46" s="29">
        <v>0</v>
      </c>
      <c r="N46" s="29"/>
      <c r="O46" s="6" t="s">
        <v>107</v>
      </c>
      <c r="P46" s="3"/>
      <c r="Q46" s="20"/>
      <c r="R46" s="20"/>
      <c r="S46" s="4"/>
      <c r="T46" s="4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</row>
    <row r="47" spans="1:31" ht="4.5" customHeight="1" thickBot="1">
      <c r="A47" s="34"/>
      <c r="B47" s="35"/>
      <c r="C47" s="35"/>
      <c r="D47" s="36"/>
      <c r="E47" s="37"/>
      <c r="F47" s="38"/>
      <c r="G47" s="38"/>
      <c r="H47" s="39"/>
      <c r="I47" s="36"/>
      <c r="J47" s="39"/>
      <c r="K47" s="41"/>
      <c r="L47" s="58"/>
      <c r="M47" s="42"/>
      <c r="N47" s="59"/>
      <c r="O47" s="34"/>
      <c r="P47" s="3"/>
      <c r="Q47" s="20"/>
      <c r="R47" s="20"/>
      <c r="S47" s="4"/>
      <c r="T47" s="4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</row>
    <row r="48" ht="13.5" thickTop="1"/>
    <row r="49" spans="2:15" ht="15" customHeight="1">
      <c r="B49" s="81" t="s">
        <v>102</v>
      </c>
      <c r="D49" s="82"/>
      <c r="E49" s="82"/>
      <c r="F49" s="82"/>
      <c r="G49" s="83"/>
      <c r="H49" s="83"/>
      <c r="L49" s="84" t="s">
        <v>97</v>
      </c>
      <c r="O49" s="85"/>
    </row>
    <row r="50" spans="2:15" ht="15" customHeight="1">
      <c r="B50" s="81" t="s">
        <v>104</v>
      </c>
      <c r="D50" s="86"/>
      <c r="E50" s="87"/>
      <c r="F50" s="88"/>
      <c r="G50" s="83"/>
      <c r="H50" s="83"/>
      <c r="I50" s="13"/>
      <c r="L50" s="84" t="s">
        <v>98</v>
      </c>
      <c r="O50" s="85"/>
    </row>
    <row r="51" spans="1:37" ht="16.5" customHeight="1">
      <c r="A51" s="6"/>
      <c r="B51" s="7"/>
      <c r="C51" s="7"/>
      <c r="D51" s="17"/>
      <c r="E51" s="27"/>
      <c r="F51" s="18"/>
      <c r="G51" s="18"/>
      <c r="H51" s="13"/>
      <c r="I51" s="12"/>
      <c r="J51" s="12"/>
      <c r="K51" s="8"/>
      <c r="L51" s="84" t="s">
        <v>99</v>
      </c>
      <c r="M51" s="33"/>
      <c r="N51" s="29"/>
      <c r="O51" s="6"/>
      <c r="P51" s="5"/>
      <c r="Q51" s="20"/>
      <c r="R51" s="20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</sheetData>
  <sheetProtection/>
  <mergeCells count="6">
    <mergeCell ref="C4:J4"/>
    <mergeCell ref="A1:O1"/>
    <mergeCell ref="A2:O2"/>
    <mergeCell ref="A3:D3"/>
    <mergeCell ref="J3:O3"/>
    <mergeCell ref="C25:J25"/>
  </mergeCells>
  <printOptions/>
  <pageMargins left="0.5905511811023623" right="0.3937007874015748" top="0.1968503937007874" bottom="0.1968503937007874" header="0.5118110236220472" footer="0.3937007874015748"/>
  <pageSetup horizontalDpi="600" verticalDpi="600" orientation="portrait" paperSize="9" scale="105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7030A0"/>
  </sheetPr>
  <dimension ref="A1:AK17"/>
  <sheetViews>
    <sheetView view="pageBreakPreview" zoomScale="115" zoomScaleSheetLayoutView="115" zoomScalePageLayoutView="0" workbookViewId="0" topLeftCell="A4">
      <selection activeCell="N16" sqref="N16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0.7109375" style="1" customWidth="1"/>
    <col min="5" max="5" width="11.7109375" style="1" hidden="1" customWidth="1"/>
    <col min="6" max="6" width="9.8515625" style="1" hidden="1" customWidth="1"/>
    <col min="7" max="7" width="22.57421875" style="1" hidden="1" customWidth="1"/>
    <col min="8" max="8" width="17.421875" style="1" hidden="1" customWidth="1"/>
    <col min="9" max="9" width="26.00390625" style="1" customWidth="1"/>
    <col min="10" max="10" width="27.00390625" style="1" hidden="1" customWidth="1"/>
    <col min="11" max="11" width="0.71875" style="1" customWidth="1"/>
    <col min="12" max="12" width="8.140625" style="1" customWidth="1"/>
    <col min="13" max="13" width="7.2812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.75" customHeight="1">
      <c r="A1" s="97" t="str">
        <f>N_sor1</f>
        <v>"Первенство СДЮСШОР "Комета"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7.75" customHeight="1">
      <c r="A2" s="97" t="str">
        <f>N_sor2</f>
        <v> (отдельные дистанции)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7.75" customHeight="1">
      <c r="A3" s="98" t="s">
        <v>21</v>
      </c>
      <c r="B3" s="98"/>
      <c r="C3" s="98"/>
      <c r="D3" s="98"/>
      <c r="E3" s="77"/>
      <c r="F3" s="77"/>
      <c r="G3" s="77"/>
      <c r="H3" s="77"/>
      <c r="I3" s="77"/>
      <c r="J3" s="99" t="str">
        <f>D_d1</f>
        <v>30 ноября 2013г.</v>
      </c>
      <c r="K3" s="100"/>
      <c r="L3" s="100"/>
      <c r="M3" s="100"/>
      <c r="N3" s="100"/>
      <c r="O3" s="100"/>
    </row>
    <row r="4" spans="2:37" ht="26.25" customHeight="1">
      <c r="B4" s="16"/>
      <c r="C4" s="101" t="str">
        <f>N_un</f>
        <v>Юниоры и Мужчины</v>
      </c>
      <c r="D4" s="101"/>
      <c r="E4" s="101"/>
      <c r="F4" s="101"/>
      <c r="G4" s="101"/>
      <c r="H4" s="101"/>
      <c r="I4" s="101"/>
      <c r="J4" s="101"/>
      <c r="K4" s="16"/>
      <c r="L4" s="19" t="str">
        <f>const!C10</f>
        <v>1500 метров</v>
      </c>
      <c r="M4" s="16"/>
      <c r="N4" s="16"/>
      <c r="O4" s="16"/>
      <c r="P4" s="3"/>
      <c r="Q4" s="4" t="s">
        <v>32</v>
      </c>
      <c r="R4" s="4" t="s">
        <v>33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50</v>
      </c>
      <c r="F5" s="2" t="s">
        <v>1</v>
      </c>
      <c r="G5" s="2" t="s">
        <v>58</v>
      </c>
      <c r="H5" s="2" t="s">
        <v>12</v>
      </c>
      <c r="I5" s="2" t="s">
        <v>58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3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7">
        <v>215</v>
      </c>
      <c r="C6" s="7" t="s">
        <v>34</v>
      </c>
      <c r="D6" s="17" t="s">
        <v>110</v>
      </c>
      <c r="E6" s="27" t="s">
        <v>23</v>
      </c>
      <c r="F6" s="27"/>
      <c r="G6" s="17"/>
      <c r="H6" s="13"/>
      <c r="I6" s="13" t="s">
        <v>51</v>
      </c>
      <c r="J6" s="13"/>
      <c r="K6" s="12"/>
      <c r="L6" s="69">
        <f>(P6*60+Q6)/86400</f>
        <v>0.0013170138888888888</v>
      </c>
      <c r="M6" s="33">
        <f aca="true" t="shared" si="0" ref="M6:M12">ROUNDDOWN(L6*86400/2,3)</f>
        <v>56.895</v>
      </c>
      <c r="N6" s="29">
        <f>(L6-L$6)*86400</f>
        <v>0</v>
      </c>
      <c r="O6" s="6" t="s">
        <v>39</v>
      </c>
      <c r="P6" s="3">
        <v>1</v>
      </c>
      <c r="Q6" s="20">
        <v>53.79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206</v>
      </c>
      <c r="C7" s="7" t="s">
        <v>34</v>
      </c>
      <c r="D7" s="17" t="s">
        <v>73</v>
      </c>
      <c r="E7" s="18" t="s">
        <v>40</v>
      </c>
      <c r="F7" s="27">
        <v>35043</v>
      </c>
      <c r="G7" s="17"/>
      <c r="H7" s="13"/>
      <c r="I7" s="13" t="s">
        <v>51</v>
      </c>
      <c r="J7" s="13"/>
      <c r="K7" s="12"/>
      <c r="L7" s="69">
        <f>(P7*60+Q7)/86400</f>
        <v>0.0014930555555555556</v>
      </c>
      <c r="M7" s="33">
        <f t="shared" si="0"/>
        <v>64.5</v>
      </c>
      <c r="N7" s="29">
        <f>(L7-L$6)*86400</f>
        <v>15.210000000000012</v>
      </c>
      <c r="O7" s="6" t="str">
        <f aca="true" t="shared" si="1" ref="O7:O12">IF(L7&lt;=128/86400,"КМС",IF(L7&lt;=137.4/86400,"I разр.",IF(L7&lt;=148.2/86400,"II разр.",IF(L7&lt;=161.7/86400,"III разр.",IF(L7&lt;=177.9/86400,"I юн.",IF(L7&lt;=199.5/86400,"II юн.",IF(L7&lt;=226.5/86400,"III юн.","")))))))</f>
        <v>I разр.</v>
      </c>
      <c r="P7" s="3">
        <v>2</v>
      </c>
      <c r="Q7" s="20">
        <v>9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/>
      <c r="B8" s="7">
        <v>217</v>
      </c>
      <c r="C8" s="7" t="s">
        <v>35</v>
      </c>
      <c r="D8" s="17" t="s">
        <v>81</v>
      </c>
      <c r="E8" s="27" t="s">
        <v>23</v>
      </c>
      <c r="F8" s="18"/>
      <c r="G8" s="17"/>
      <c r="H8" s="13"/>
      <c r="I8" s="13" t="s">
        <v>51</v>
      </c>
      <c r="J8" s="13"/>
      <c r="K8" s="60"/>
      <c r="L8" s="69" t="s">
        <v>52</v>
      </c>
      <c r="M8" s="33" t="e">
        <f t="shared" si="0"/>
        <v>#VALUE!</v>
      </c>
      <c r="N8" s="29"/>
      <c r="O8" s="6">
        <f t="shared" si="1"/>
      </c>
      <c r="P8" s="3"/>
      <c r="Q8" s="20"/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 t="s">
        <v>149</v>
      </c>
      <c r="B9" s="7">
        <v>212</v>
      </c>
      <c r="C9" s="7" t="s">
        <v>35</v>
      </c>
      <c r="D9" s="17" t="s">
        <v>83</v>
      </c>
      <c r="E9" s="27" t="s">
        <v>40</v>
      </c>
      <c r="F9" s="27"/>
      <c r="G9" s="17"/>
      <c r="H9" s="13"/>
      <c r="I9" s="13" t="s">
        <v>36</v>
      </c>
      <c r="J9" s="13"/>
      <c r="K9" s="60"/>
      <c r="L9" s="69">
        <f>(P9*60+Q9)/86400</f>
        <v>0.001425</v>
      </c>
      <c r="M9" s="33">
        <f t="shared" si="0"/>
        <v>61.56</v>
      </c>
      <c r="N9" s="29">
        <f>(L9-L$6)*86400</f>
        <v>9.330000000000009</v>
      </c>
      <c r="O9" s="6" t="str">
        <f t="shared" si="1"/>
        <v>КМС</v>
      </c>
      <c r="P9" s="3">
        <v>2</v>
      </c>
      <c r="Q9" s="20">
        <v>3.12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 t="s">
        <v>149</v>
      </c>
      <c r="B10" s="7">
        <v>209</v>
      </c>
      <c r="C10" s="7" t="s">
        <v>34</v>
      </c>
      <c r="D10" s="17" t="s">
        <v>114</v>
      </c>
      <c r="E10" s="18" t="s">
        <v>40</v>
      </c>
      <c r="F10" s="27">
        <v>34758</v>
      </c>
      <c r="G10" s="17"/>
      <c r="H10" s="13"/>
      <c r="I10" s="13" t="s">
        <v>36</v>
      </c>
      <c r="J10" s="13"/>
      <c r="K10" s="12"/>
      <c r="L10" s="69">
        <f>(P10*60+Q10)/86400</f>
        <v>0.0014762731481481482</v>
      </c>
      <c r="M10" s="33">
        <f t="shared" si="0"/>
        <v>63.775</v>
      </c>
      <c r="N10" s="29">
        <f>(L10-L$6)*86400</f>
        <v>13.76000000000001</v>
      </c>
      <c r="O10" s="6" t="str">
        <f t="shared" si="1"/>
        <v>КМС</v>
      </c>
      <c r="P10" s="3">
        <v>2</v>
      </c>
      <c r="Q10" s="20">
        <v>7.55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 t="s">
        <v>149</v>
      </c>
      <c r="B11" s="7">
        <v>211</v>
      </c>
      <c r="C11" s="7" t="s">
        <v>35</v>
      </c>
      <c r="D11" s="15" t="s">
        <v>57</v>
      </c>
      <c r="E11" s="24" t="s">
        <v>40</v>
      </c>
      <c r="F11" s="7"/>
      <c r="G11" s="15"/>
      <c r="H11" s="12"/>
      <c r="I11" s="12" t="s">
        <v>36</v>
      </c>
      <c r="J11" s="12"/>
      <c r="K11" s="60"/>
      <c r="L11" s="69">
        <f>(P11*60+Q11)/86400</f>
        <v>0.0014454861111111111</v>
      </c>
      <c r="M11" s="33">
        <f t="shared" si="0"/>
        <v>62.445</v>
      </c>
      <c r="N11" s="29">
        <f>(L11-L$6)*86400</f>
        <v>11.100000000000009</v>
      </c>
      <c r="O11" s="6" t="str">
        <f t="shared" si="1"/>
        <v>КМС</v>
      </c>
      <c r="P11" s="3">
        <v>2</v>
      </c>
      <c r="Q11" s="20">
        <v>4.89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 t="s">
        <v>149</v>
      </c>
      <c r="B12" s="7">
        <v>213</v>
      </c>
      <c r="C12" s="7" t="s">
        <v>34</v>
      </c>
      <c r="D12" s="15" t="s">
        <v>43</v>
      </c>
      <c r="E12" s="24" t="s">
        <v>40</v>
      </c>
      <c r="F12" s="24">
        <v>33782</v>
      </c>
      <c r="G12" s="15"/>
      <c r="H12" s="12"/>
      <c r="I12" s="12" t="s">
        <v>36</v>
      </c>
      <c r="J12" s="12"/>
      <c r="K12" s="12"/>
      <c r="L12" s="69">
        <f>(P12*60+Q12)/86400</f>
        <v>0.0014818287037037037</v>
      </c>
      <c r="M12" s="33">
        <f t="shared" si="0"/>
        <v>64.015</v>
      </c>
      <c r="N12" s="29">
        <f>(L12-L$6)*86400</f>
        <v>14.240000000000007</v>
      </c>
      <c r="O12" s="6" t="str">
        <f t="shared" si="1"/>
        <v>I разр.</v>
      </c>
      <c r="P12" s="3">
        <v>2</v>
      </c>
      <c r="Q12" s="20">
        <v>8.03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3" customHeight="1" thickBot="1">
      <c r="A13" s="34"/>
      <c r="B13" s="35"/>
      <c r="C13" s="35"/>
      <c r="D13" s="40"/>
      <c r="E13" s="65"/>
      <c r="F13" s="35"/>
      <c r="G13" s="35"/>
      <c r="H13" s="41"/>
      <c r="I13" s="41"/>
      <c r="J13" s="41"/>
      <c r="K13" s="74"/>
      <c r="L13" s="67"/>
      <c r="M13" s="68"/>
      <c r="N13" s="59"/>
      <c r="O13" s="34"/>
      <c r="P13" s="3"/>
      <c r="Q13" s="20"/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2:8" ht="13.5" thickTop="1">
      <c r="B14" s="78"/>
      <c r="C14" s="78"/>
      <c r="D14" s="78"/>
      <c r="E14" s="78"/>
      <c r="F14" s="78"/>
      <c r="G14" s="78"/>
      <c r="H14" s="78"/>
    </row>
    <row r="15" spans="2:15" ht="15" customHeight="1">
      <c r="B15" s="81" t="s">
        <v>150</v>
      </c>
      <c r="D15" s="82"/>
      <c r="E15" s="82"/>
      <c r="F15" s="82"/>
      <c r="G15" s="83"/>
      <c r="H15" s="83"/>
      <c r="L15" s="84" t="s">
        <v>62</v>
      </c>
      <c r="O15" s="85"/>
    </row>
    <row r="16" spans="2:15" ht="15" customHeight="1">
      <c r="B16" s="81" t="s">
        <v>151</v>
      </c>
      <c r="D16" s="86"/>
      <c r="E16" s="87"/>
      <c r="F16" s="88"/>
      <c r="G16" s="83"/>
      <c r="H16" s="83"/>
      <c r="I16" s="13"/>
      <c r="L16" s="84" t="s">
        <v>63</v>
      </c>
      <c r="O16" s="85"/>
    </row>
    <row r="17" spans="1:37" ht="16.5" customHeight="1">
      <c r="A17" s="6"/>
      <c r="B17" s="7"/>
      <c r="C17" s="7"/>
      <c r="D17" s="17"/>
      <c r="E17" s="27"/>
      <c r="F17" s="18"/>
      <c r="G17" s="18"/>
      <c r="H17" s="13"/>
      <c r="I17" s="12"/>
      <c r="J17" s="12"/>
      <c r="K17" s="8"/>
      <c r="L17" s="84" t="s">
        <v>64</v>
      </c>
      <c r="M17" s="33"/>
      <c r="N17" s="29"/>
      <c r="O17" s="6"/>
      <c r="P17" s="5"/>
      <c r="Q17" s="20"/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</sheetData>
  <sheetProtection/>
  <mergeCells count="5">
    <mergeCell ref="C4:J4"/>
    <mergeCell ref="A1:O1"/>
    <mergeCell ref="A2:O2"/>
    <mergeCell ref="A3:D3"/>
    <mergeCell ref="J3:O3"/>
  </mergeCells>
  <printOptions/>
  <pageMargins left="0.7874015748031497" right="0.1968503937007874" top="0.1968503937007874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 Баканов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7030A0"/>
  </sheetPr>
  <dimension ref="A1:AK59"/>
  <sheetViews>
    <sheetView view="pageBreakPreview" zoomScale="130" zoomScaleSheetLayoutView="130" workbookViewId="0" topLeftCell="A1">
      <selection activeCell="L6" sqref="L6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421875" style="1" customWidth="1"/>
    <col min="5" max="5" width="10.421875" style="1" hidden="1" customWidth="1"/>
    <col min="6" max="6" width="9.8515625" style="1" hidden="1" customWidth="1"/>
    <col min="7" max="7" width="23.421875" style="1" hidden="1" customWidth="1"/>
    <col min="8" max="8" width="20.421875" style="1" hidden="1" customWidth="1"/>
    <col min="9" max="9" width="23.8515625" style="1" customWidth="1"/>
    <col min="10" max="10" width="17.28125" style="1" hidden="1" customWidth="1"/>
    <col min="11" max="11" width="0.71875" style="1" customWidth="1"/>
    <col min="12" max="12" width="8.28125" style="1" customWidth="1"/>
    <col min="13" max="13" width="0.5625" style="1" customWidth="1"/>
    <col min="14" max="14" width="6.42187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1.75" customHeight="1">
      <c r="A1" s="102" t="str">
        <f>N_sor1</f>
        <v>"Первенство СДЮСШОР "Комета"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1.75" customHeight="1">
      <c r="A2" s="97" t="str">
        <f>N_sor2</f>
        <v> (отдельные дистанции)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4" customHeight="1">
      <c r="A3" s="98" t="s">
        <v>21</v>
      </c>
      <c r="B3" s="98"/>
      <c r="C3" s="98"/>
      <c r="D3" s="98"/>
      <c r="E3" s="77"/>
      <c r="F3" s="77"/>
      <c r="G3" s="77"/>
      <c r="H3" s="77"/>
      <c r="I3" s="77"/>
      <c r="J3" s="99" t="str">
        <f>D_d1</f>
        <v>30 ноября 2013г.</v>
      </c>
      <c r="K3" s="100"/>
      <c r="L3" s="100"/>
      <c r="M3" s="100"/>
      <c r="N3" s="100"/>
      <c r="O3" s="100"/>
    </row>
    <row r="4" spans="2:37" ht="23.25" customHeight="1">
      <c r="B4" s="16"/>
      <c r="C4" s="96" t="s">
        <v>61</v>
      </c>
      <c r="D4" s="96"/>
      <c r="E4" s="96"/>
      <c r="F4" s="96"/>
      <c r="G4" s="96"/>
      <c r="H4" s="96"/>
      <c r="I4" s="96"/>
      <c r="J4" s="96"/>
      <c r="K4" s="16"/>
      <c r="L4" s="19" t="str">
        <f>const!C10</f>
        <v>1500 метров</v>
      </c>
      <c r="M4" s="16"/>
      <c r="N4" s="16"/>
      <c r="O4" s="16"/>
      <c r="P4" s="5"/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50</v>
      </c>
      <c r="F5" s="2" t="s">
        <v>1</v>
      </c>
      <c r="G5" s="2" t="s">
        <v>58</v>
      </c>
      <c r="H5" s="2" t="s">
        <v>12</v>
      </c>
      <c r="I5" s="2" t="s">
        <v>58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5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3.5" customHeight="1" thickTop="1">
      <c r="A6" s="6">
        <v>1</v>
      </c>
      <c r="B6" s="7">
        <v>80</v>
      </c>
      <c r="C6" s="25" t="s">
        <v>35</v>
      </c>
      <c r="D6" s="15" t="s">
        <v>88</v>
      </c>
      <c r="E6" s="24" t="s">
        <v>24</v>
      </c>
      <c r="F6" s="24"/>
      <c r="G6" s="15"/>
      <c r="H6" s="12"/>
      <c r="I6" s="15" t="s">
        <v>36</v>
      </c>
      <c r="J6" s="12"/>
      <c r="K6" s="8"/>
      <c r="L6" s="62">
        <f aca="true" t="shared" si="0" ref="L6:L12">(P6*60+Q6)/86400</f>
        <v>0.0014935185185185184</v>
      </c>
      <c r="M6" s="63"/>
      <c r="N6" s="64">
        <f aca="true" t="shared" si="1" ref="N6:N12">(L6-L$6)*86400</f>
        <v>0</v>
      </c>
      <c r="O6" s="61" t="s">
        <v>39</v>
      </c>
      <c r="P6" s="5">
        <v>2</v>
      </c>
      <c r="Q6" s="20">
        <v>9.04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3.5" customHeight="1">
      <c r="A7" s="6">
        <v>2</v>
      </c>
      <c r="B7" s="7">
        <v>73</v>
      </c>
      <c r="C7" s="7" t="s">
        <v>34</v>
      </c>
      <c r="D7" s="15" t="s">
        <v>90</v>
      </c>
      <c r="E7" s="24" t="s">
        <v>40</v>
      </c>
      <c r="F7" s="24"/>
      <c r="G7" s="15"/>
      <c r="H7" s="12"/>
      <c r="I7" s="15" t="s">
        <v>72</v>
      </c>
      <c r="J7" s="12"/>
      <c r="K7" s="9"/>
      <c r="L7" s="69">
        <f t="shared" si="0"/>
        <v>0.0015186342592592593</v>
      </c>
      <c r="M7" s="33"/>
      <c r="N7" s="29">
        <f t="shared" si="1"/>
        <v>2.170000000000015</v>
      </c>
      <c r="O7" s="6" t="str">
        <f aca="true" t="shared" si="2" ref="O7:O12">IF(L7&lt;=140.1/86400,"КМС",IF(L7&lt;=150.9/86400,"I разр.",IF(L7&lt;=161.7/86400,"II разр.",IF(L7&lt;=175.2/86400,"III разр.",IF(L7&lt;=191.4/86400,"I юн.",IF(L7&lt;=213/86400,"II юн.",IF(L7&lt;=240/86400,"III юн.","")))))))</f>
        <v>КМС</v>
      </c>
      <c r="P7" s="5">
        <v>2</v>
      </c>
      <c r="Q7" s="20">
        <v>11.21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3.5" customHeight="1">
      <c r="A8" s="6">
        <v>3</v>
      </c>
      <c r="B8" s="7">
        <v>82</v>
      </c>
      <c r="C8" s="7" t="s">
        <v>34</v>
      </c>
      <c r="D8" s="15" t="s">
        <v>92</v>
      </c>
      <c r="E8" s="24" t="s">
        <v>24</v>
      </c>
      <c r="F8" s="24"/>
      <c r="G8" s="15"/>
      <c r="H8" s="12"/>
      <c r="I8" s="15" t="s">
        <v>36</v>
      </c>
      <c r="J8" s="12"/>
      <c r="K8" s="9"/>
      <c r="L8" s="69">
        <f t="shared" si="0"/>
        <v>0.0015711805555555555</v>
      </c>
      <c r="M8" s="33"/>
      <c r="N8" s="29">
        <f t="shared" si="1"/>
        <v>6.710000000000006</v>
      </c>
      <c r="O8" s="6" t="str">
        <f t="shared" si="2"/>
        <v>КМС</v>
      </c>
      <c r="P8" s="5">
        <v>2</v>
      </c>
      <c r="Q8" s="20">
        <v>15.75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3.5" customHeight="1">
      <c r="A9" s="6">
        <v>4</v>
      </c>
      <c r="B9" s="7">
        <v>78</v>
      </c>
      <c r="C9" s="7" t="s">
        <v>35</v>
      </c>
      <c r="D9" s="15" t="s">
        <v>93</v>
      </c>
      <c r="E9" s="24" t="s">
        <v>40</v>
      </c>
      <c r="F9" s="24">
        <v>34805</v>
      </c>
      <c r="G9" s="15"/>
      <c r="H9" s="12"/>
      <c r="I9" s="15" t="s">
        <v>51</v>
      </c>
      <c r="J9" s="12"/>
      <c r="K9" s="8"/>
      <c r="L9" s="69">
        <f t="shared" si="0"/>
        <v>0.0015777777777777778</v>
      </c>
      <c r="M9" s="33"/>
      <c r="N9" s="29">
        <f t="shared" si="1"/>
        <v>7.280000000000012</v>
      </c>
      <c r="O9" s="6" t="str">
        <f t="shared" si="2"/>
        <v>КМС</v>
      </c>
      <c r="P9" s="5">
        <v>2</v>
      </c>
      <c r="Q9" s="20">
        <v>16.32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3.5" customHeight="1">
      <c r="A10" s="6">
        <v>5</v>
      </c>
      <c r="B10" s="7">
        <v>75</v>
      </c>
      <c r="C10" s="7" t="s">
        <v>35</v>
      </c>
      <c r="D10" s="15" t="s">
        <v>91</v>
      </c>
      <c r="E10" s="24" t="s">
        <v>40</v>
      </c>
      <c r="F10" s="24">
        <v>34546</v>
      </c>
      <c r="G10" s="15"/>
      <c r="H10" s="12"/>
      <c r="I10" s="15" t="s">
        <v>51</v>
      </c>
      <c r="J10" s="12"/>
      <c r="K10" s="8"/>
      <c r="L10" s="69">
        <f t="shared" si="0"/>
        <v>0.001620486111111111</v>
      </c>
      <c r="M10" s="33"/>
      <c r="N10" s="29">
        <f t="shared" si="1"/>
        <v>10.969999999999999</v>
      </c>
      <c r="O10" s="6" t="str">
        <f t="shared" si="2"/>
        <v>КМС</v>
      </c>
      <c r="P10" s="5">
        <v>2</v>
      </c>
      <c r="Q10" s="20">
        <v>20.01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3.5" customHeight="1">
      <c r="A11" s="6">
        <v>6</v>
      </c>
      <c r="B11" s="7">
        <v>83</v>
      </c>
      <c r="C11" s="7" t="s">
        <v>34</v>
      </c>
      <c r="D11" s="15" t="s">
        <v>96</v>
      </c>
      <c r="E11" s="24" t="s">
        <v>24</v>
      </c>
      <c r="F11" s="7"/>
      <c r="G11" s="15"/>
      <c r="H11" s="12"/>
      <c r="I11" s="15" t="s">
        <v>36</v>
      </c>
      <c r="J11" s="12"/>
      <c r="K11" s="9"/>
      <c r="L11" s="69">
        <f t="shared" si="0"/>
        <v>0.0016217592592592592</v>
      </c>
      <c r="M11" s="33"/>
      <c r="N11" s="29">
        <f t="shared" si="1"/>
        <v>11.080000000000007</v>
      </c>
      <c r="O11" s="6" t="str">
        <f t="shared" si="2"/>
        <v>I разр.</v>
      </c>
      <c r="P11" s="5">
        <v>2</v>
      </c>
      <c r="Q11" s="20">
        <v>20.12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3.5" customHeight="1">
      <c r="A12" s="6">
        <v>7</v>
      </c>
      <c r="B12" s="7">
        <v>81</v>
      </c>
      <c r="C12" s="7" t="s">
        <v>34</v>
      </c>
      <c r="D12" s="15" t="s">
        <v>95</v>
      </c>
      <c r="E12" s="24" t="s">
        <v>24</v>
      </c>
      <c r="F12" s="7"/>
      <c r="G12" s="15"/>
      <c r="H12" s="12"/>
      <c r="I12" s="15" t="s">
        <v>36</v>
      </c>
      <c r="J12" s="12"/>
      <c r="K12" s="9"/>
      <c r="L12" s="69">
        <f t="shared" si="0"/>
        <v>0.0016432870370370369</v>
      </c>
      <c r="M12" s="33"/>
      <c r="N12" s="29">
        <f t="shared" si="1"/>
        <v>12.939999999999996</v>
      </c>
      <c r="O12" s="6" t="str">
        <f t="shared" si="2"/>
        <v>I разр.</v>
      </c>
      <c r="P12" s="5">
        <v>2</v>
      </c>
      <c r="Q12" s="20">
        <v>21.98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3" customHeight="1" thickBot="1">
      <c r="A13" s="34"/>
      <c r="B13" s="35"/>
      <c r="C13" s="35"/>
      <c r="D13" s="40"/>
      <c r="E13" s="65"/>
      <c r="F13" s="35"/>
      <c r="G13" s="35"/>
      <c r="H13" s="41"/>
      <c r="I13" s="35"/>
      <c r="J13" s="41"/>
      <c r="K13" s="66"/>
      <c r="L13" s="67"/>
      <c r="M13" s="68"/>
      <c r="N13" s="59"/>
      <c r="O13" s="34"/>
      <c r="P13" s="5"/>
      <c r="Q13" s="20"/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5.25" customHeight="1" thickTop="1">
      <c r="A14" s="6"/>
      <c r="B14" s="7"/>
      <c r="C14" s="7"/>
      <c r="D14" s="17"/>
      <c r="E14" s="27"/>
      <c r="F14" s="18"/>
      <c r="G14" s="18"/>
      <c r="H14" s="13"/>
      <c r="I14" s="12"/>
      <c r="J14" s="12"/>
      <c r="K14" s="8"/>
      <c r="L14" s="22"/>
      <c r="M14" s="33"/>
      <c r="N14" s="29"/>
      <c r="O14" s="6"/>
      <c r="P14" s="5"/>
      <c r="Q14" s="20"/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2:15" ht="12" customHeight="1">
      <c r="B15" s="81" t="s">
        <v>112</v>
      </c>
      <c r="D15" s="82"/>
      <c r="E15" s="82"/>
      <c r="F15" s="82"/>
      <c r="G15" s="83"/>
      <c r="H15" s="83"/>
      <c r="L15" s="84" t="s">
        <v>97</v>
      </c>
      <c r="O15" s="85"/>
    </row>
    <row r="16" spans="2:15" ht="12" customHeight="1">
      <c r="B16" s="81" t="s">
        <v>113</v>
      </c>
      <c r="D16" s="86"/>
      <c r="E16" s="87"/>
      <c r="F16" s="88"/>
      <c r="G16" s="83"/>
      <c r="H16" s="83"/>
      <c r="I16" s="13"/>
      <c r="L16" s="84" t="s">
        <v>98</v>
      </c>
      <c r="O16" s="85"/>
    </row>
    <row r="17" spans="1:37" ht="12" customHeight="1">
      <c r="A17" s="6"/>
      <c r="B17" s="7"/>
      <c r="C17" s="7"/>
      <c r="D17" s="17"/>
      <c r="E17" s="27"/>
      <c r="F17" s="18"/>
      <c r="G17" s="18"/>
      <c r="H17" s="13"/>
      <c r="I17" s="12"/>
      <c r="J17" s="12"/>
      <c r="K17" s="8"/>
      <c r="L17" s="84" t="s">
        <v>99</v>
      </c>
      <c r="M17" s="33"/>
      <c r="N17" s="29"/>
      <c r="O17" s="6"/>
      <c r="P17" s="5"/>
      <c r="Q17" s="20"/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ht="12.75"/>
    <row r="19" spans="2:37" ht="20.25" customHeight="1">
      <c r="B19" s="16"/>
      <c r="C19" s="101" t="s">
        <v>137</v>
      </c>
      <c r="D19" s="101"/>
      <c r="E19" s="101"/>
      <c r="F19" s="101"/>
      <c r="G19" s="101"/>
      <c r="H19" s="101"/>
      <c r="I19" s="101"/>
      <c r="J19" s="101"/>
      <c r="K19" s="16"/>
      <c r="L19" s="19" t="s">
        <v>42</v>
      </c>
      <c r="M19" s="16"/>
      <c r="N19" s="16"/>
      <c r="O19" s="16"/>
      <c r="P19" s="3"/>
      <c r="Q19" s="4" t="s">
        <v>32</v>
      </c>
      <c r="R19" s="4" t="s">
        <v>33</v>
      </c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" customHeight="1" thickBot="1">
      <c r="A20" s="2" t="s">
        <v>4</v>
      </c>
      <c r="B20" s="2" t="s">
        <v>0</v>
      </c>
      <c r="C20" s="10" t="s">
        <v>6</v>
      </c>
      <c r="D20" s="2" t="s">
        <v>2</v>
      </c>
      <c r="E20" s="2"/>
      <c r="F20" s="2" t="s">
        <v>1</v>
      </c>
      <c r="G20" s="2"/>
      <c r="H20" s="2" t="s">
        <v>12</v>
      </c>
      <c r="I20" s="2"/>
      <c r="J20" s="2" t="s">
        <v>7</v>
      </c>
      <c r="K20" s="2"/>
      <c r="L20" s="11" t="s">
        <v>3</v>
      </c>
      <c r="M20" s="11"/>
      <c r="N20" s="11" t="s">
        <v>11</v>
      </c>
      <c r="O20" s="2" t="s">
        <v>5</v>
      </c>
      <c r="P20" s="3"/>
      <c r="Q20" s="20"/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3.5" customHeight="1" thickTop="1">
      <c r="A21" s="26">
        <v>1</v>
      </c>
      <c r="B21" s="50">
        <v>189</v>
      </c>
      <c r="C21" s="50" t="s">
        <v>34</v>
      </c>
      <c r="D21" s="52" t="s">
        <v>115</v>
      </c>
      <c r="E21" s="50" t="s">
        <v>116</v>
      </c>
      <c r="F21" s="53"/>
      <c r="G21" s="50"/>
      <c r="H21" s="51"/>
      <c r="I21" s="51" t="s">
        <v>36</v>
      </c>
      <c r="J21" s="73"/>
      <c r="K21" s="51"/>
      <c r="L21" s="62">
        <v>0.002830092592592593</v>
      </c>
      <c r="M21" s="54">
        <v>122.26</v>
      </c>
      <c r="N21" s="55">
        <v>0</v>
      </c>
      <c r="O21" s="26" t="s">
        <v>39</v>
      </c>
      <c r="P21" s="3">
        <v>4</v>
      </c>
      <c r="Q21" s="20">
        <v>4.52</v>
      </c>
      <c r="R21" s="20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3.5" customHeight="1">
      <c r="A22" s="6">
        <v>2</v>
      </c>
      <c r="B22" s="7">
        <v>187</v>
      </c>
      <c r="C22" s="7" t="s">
        <v>35</v>
      </c>
      <c r="D22" s="15" t="s">
        <v>117</v>
      </c>
      <c r="E22" s="24" t="s">
        <v>116</v>
      </c>
      <c r="F22" s="24">
        <v>35663</v>
      </c>
      <c r="G22" s="7"/>
      <c r="H22" s="12"/>
      <c r="I22" s="12" t="s">
        <v>36</v>
      </c>
      <c r="J22" s="13"/>
      <c r="K22" s="60"/>
      <c r="L22" s="69">
        <v>0.0028995370370370373</v>
      </c>
      <c r="M22" s="33">
        <v>125.26</v>
      </c>
      <c r="N22" s="29">
        <v>6.000000000000001</v>
      </c>
      <c r="O22" s="6" t="s">
        <v>105</v>
      </c>
      <c r="P22" s="3">
        <v>4</v>
      </c>
      <c r="Q22" s="20">
        <v>10.52</v>
      </c>
      <c r="R22" s="20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3.5" customHeight="1">
      <c r="A23" s="6">
        <v>3</v>
      </c>
      <c r="B23" s="7">
        <v>192</v>
      </c>
      <c r="C23" s="7" t="s">
        <v>34</v>
      </c>
      <c r="D23" s="15" t="s">
        <v>118</v>
      </c>
      <c r="E23" s="24" t="s">
        <v>116</v>
      </c>
      <c r="F23" s="24">
        <v>35571</v>
      </c>
      <c r="G23" s="7"/>
      <c r="H23" s="12"/>
      <c r="I23" s="12" t="s">
        <v>119</v>
      </c>
      <c r="J23" s="13"/>
      <c r="K23" s="12"/>
      <c r="L23" s="69">
        <v>0.002980902777777778</v>
      </c>
      <c r="M23" s="33">
        <v>128.775</v>
      </c>
      <c r="N23" s="29">
        <v>13.030000000000005</v>
      </c>
      <c r="O23" s="6" t="s">
        <v>105</v>
      </c>
      <c r="P23" s="3">
        <v>4</v>
      </c>
      <c r="Q23" s="20">
        <v>17.55</v>
      </c>
      <c r="R23" s="20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3.5" customHeight="1">
      <c r="A24" s="6">
        <v>4</v>
      </c>
      <c r="B24" s="7">
        <v>178</v>
      </c>
      <c r="C24" s="7" t="s">
        <v>35</v>
      </c>
      <c r="D24" s="15" t="s">
        <v>120</v>
      </c>
      <c r="E24" s="24" t="s">
        <v>116</v>
      </c>
      <c r="F24" s="24">
        <v>35448</v>
      </c>
      <c r="G24" s="7"/>
      <c r="H24" s="12"/>
      <c r="I24" s="12" t="s">
        <v>51</v>
      </c>
      <c r="J24" s="13"/>
      <c r="K24" s="60"/>
      <c r="L24" s="69">
        <v>0.002997453703703704</v>
      </c>
      <c r="M24" s="33">
        <v>129.49</v>
      </c>
      <c r="N24" s="29">
        <v>14.460000000000006</v>
      </c>
      <c r="O24" s="6" t="s">
        <v>105</v>
      </c>
      <c r="P24" s="3">
        <v>4</v>
      </c>
      <c r="Q24" s="20">
        <v>18.98</v>
      </c>
      <c r="R24" s="20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3.5" customHeight="1">
      <c r="A25" s="6">
        <v>5</v>
      </c>
      <c r="B25" s="7">
        <v>174</v>
      </c>
      <c r="C25" s="7" t="s">
        <v>34</v>
      </c>
      <c r="D25" s="15" t="s">
        <v>121</v>
      </c>
      <c r="E25" s="7" t="s">
        <v>116</v>
      </c>
      <c r="F25" s="24"/>
      <c r="G25" s="7"/>
      <c r="H25" s="12"/>
      <c r="I25" s="12" t="s">
        <v>72</v>
      </c>
      <c r="J25" s="13"/>
      <c r="K25" s="12"/>
      <c r="L25" s="69">
        <v>0.003019791666666667</v>
      </c>
      <c r="M25" s="33">
        <v>130.455</v>
      </c>
      <c r="N25" s="29">
        <v>16.390000000000022</v>
      </c>
      <c r="O25" s="6" t="s">
        <v>105</v>
      </c>
      <c r="P25" s="3">
        <v>4</v>
      </c>
      <c r="Q25" s="20">
        <v>20.91</v>
      </c>
      <c r="R25" s="20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3.5" customHeight="1">
      <c r="A26" s="6">
        <v>6</v>
      </c>
      <c r="B26" s="7">
        <v>172</v>
      </c>
      <c r="C26" s="7" t="s">
        <v>35</v>
      </c>
      <c r="D26" s="15" t="s">
        <v>122</v>
      </c>
      <c r="E26" s="24" t="s">
        <v>116</v>
      </c>
      <c r="F26" s="7"/>
      <c r="G26" s="7"/>
      <c r="H26" s="12"/>
      <c r="I26" s="12" t="s">
        <v>72</v>
      </c>
      <c r="J26" s="13"/>
      <c r="K26" s="60"/>
      <c r="L26" s="69">
        <v>0.00302650462962963</v>
      </c>
      <c r="M26" s="33">
        <v>130.745</v>
      </c>
      <c r="N26" s="29">
        <v>16.97</v>
      </c>
      <c r="O26" s="6" t="s">
        <v>105</v>
      </c>
      <c r="P26" s="3">
        <v>4</v>
      </c>
      <c r="Q26" s="20">
        <v>21.49</v>
      </c>
      <c r="R26" s="20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3.5" customHeight="1">
      <c r="A27" s="6">
        <v>7</v>
      </c>
      <c r="B27" s="7">
        <v>195</v>
      </c>
      <c r="C27" s="7" t="s">
        <v>35</v>
      </c>
      <c r="D27" s="15" t="s">
        <v>123</v>
      </c>
      <c r="E27" s="24" t="s">
        <v>116</v>
      </c>
      <c r="F27" s="24">
        <v>35771</v>
      </c>
      <c r="G27" s="7"/>
      <c r="H27" s="12"/>
      <c r="I27" s="12" t="s">
        <v>119</v>
      </c>
      <c r="J27" s="13"/>
      <c r="K27" s="60"/>
      <c r="L27" s="69">
        <v>0.003067013888888889</v>
      </c>
      <c r="M27" s="33">
        <v>132.495</v>
      </c>
      <c r="N27" s="29">
        <v>20.47</v>
      </c>
      <c r="O27" s="6" t="s">
        <v>105</v>
      </c>
      <c r="P27" s="3">
        <v>4</v>
      </c>
      <c r="Q27" s="20">
        <v>24.99</v>
      </c>
      <c r="R27" s="20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3.5" customHeight="1">
      <c r="A28" s="6">
        <v>8</v>
      </c>
      <c r="B28" s="7">
        <v>173</v>
      </c>
      <c r="C28" s="7" t="s">
        <v>34</v>
      </c>
      <c r="D28" s="15" t="s">
        <v>124</v>
      </c>
      <c r="E28" s="24" t="s">
        <v>116</v>
      </c>
      <c r="F28" s="24"/>
      <c r="G28" s="7"/>
      <c r="H28" s="12"/>
      <c r="I28" s="12" t="s">
        <v>72</v>
      </c>
      <c r="J28" s="13"/>
      <c r="K28" s="12"/>
      <c r="L28" s="69">
        <v>0.003075</v>
      </c>
      <c r="M28" s="33">
        <v>132.84</v>
      </c>
      <c r="N28" s="29">
        <v>21.159999999999986</v>
      </c>
      <c r="O28" s="6" t="s">
        <v>105</v>
      </c>
      <c r="P28" s="3">
        <v>4</v>
      </c>
      <c r="Q28" s="20">
        <v>25.68</v>
      </c>
      <c r="R28" s="20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3.5" customHeight="1">
      <c r="A29" s="6">
        <v>9</v>
      </c>
      <c r="B29" s="7">
        <v>180</v>
      </c>
      <c r="C29" s="7" t="s">
        <v>35</v>
      </c>
      <c r="D29" s="15" t="s">
        <v>125</v>
      </c>
      <c r="E29" s="24" t="s">
        <v>116</v>
      </c>
      <c r="F29" s="24">
        <v>35972</v>
      </c>
      <c r="G29" s="7"/>
      <c r="H29" s="12"/>
      <c r="I29" s="12" t="s">
        <v>36</v>
      </c>
      <c r="J29" s="13"/>
      <c r="K29" s="60"/>
      <c r="L29" s="69">
        <v>0.003160416666666667</v>
      </c>
      <c r="M29" s="33">
        <v>136.53</v>
      </c>
      <c r="N29" s="29">
        <v>28.539999999999996</v>
      </c>
      <c r="O29" s="6" t="s">
        <v>106</v>
      </c>
      <c r="P29" s="3">
        <v>4</v>
      </c>
      <c r="Q29" s="20">
        <v>33.06</v>
      </c>
      <c r="R29" s="20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3.5" customHeight="1">
      <c r="A30" s="6">
        <v>10</v>
      </c>
      <c r="B30" s="7">
        <v>175</v>
      </c>
      <c r="C30" s="7" t="s">
        <v>35</v>
      </c>
      <c r="D30" s="15" t="s">
        <v>126</v>
      </c>
      <c r="E30" s="24" t="s">
        <v>116</v>
      </c>
      <c r="F30" s="24"/>
      <c r="G30" s="7"/>
      <c r="H30" s="12"/>
      <c r="I30" s="12" t="s">
        <v>72</v>
      </c>
      <c r="J30" s="13"/>
      <c r="K30" s="60"/>
      <c r="L30" s="69">
        <v>0.003175231481481482</v>
      </c>
      <c r="M30" s="33">
        <v>137.17</v>
      </c>
      <c r="N30" s="29">
        <v>29.820000000000025</v>
      </c>
      <c r="O30" s="6" t="s">
        <v>106</v>
      </c>
      <c r="P30" s="3">
        <v>4</v>
      </c>
      <c r="Q30" s="20">
        <v>34.34</v>
      </c>
      <c r="R30" s="20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3.5" customHeight="1">
      <c r="A31" s="6">
        <v>11</v>
      </c>
      <c r="B31" s="7">
        <v>194</v>
      </c>
      <c r="C31" s="7" t="s">
        <v>34</v>
      </c>
      <c r="D31" s="15" t="s">
        <v>127</v>
      </c>
      <c r="E31" s="24" t="s">
        <v>116</v>
      </c>
      <c r="F31" s="24">
        <v>35636</v>
      </c>
      <c r="G31" s="7"/>
      <c r="H31" s="12"/>
      <c r="I31" s="12" t="s">
        <v>119</v>
      </c>
      <c r="J31" s="13"/>
      <c r="K31" s="12"/>
      <c r="L31" s="69">
        <v>0.0032974537037037035</v>
      </c>
      <c r="M31" s="33">
        <v>142.45</v>
      </c>
      <c r="N31" s="29">
        <v>40.37999999999996</v>
      </c>
      <c r="O31" s="6" t="s">
        <v>106</v>
      </c>
      <c r="P31" s="3">
        <v>4</v>
      </c>
      <c r="Q31" s="20">
        <v>44.9</v>
      </c>
      <c r="R31" s="20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3.5" customHeight="1">
      <c r="A32" s="6">
        <v>12</v>
      </c>
      <c r="B32" s="7">
        <v>179</v>
      </c>
      <c r="C32" s="7" t="s">
        <v>34</v>
      </c>
      <c r="D32" s="15" t="s">
        <v>128</v>
      </c>
      <c r="E32" s="24" t="s">
        <v>116</v>
      </c>
      <c r="F32" s="24">
        <v>35840</v>
      </c>
      <c r="G32" s="7"/>
      <c r="H32" s="12"/>
      <c r="I32" s="12" t="s">
        <v>60</v>
      </c>
      <c r="J32" s="13"/>
      <c r="K32" s="12"/>
      <c r="L32" s="69">
        <v>0.0035540509259259258</v>
      </c>
      <c r="M32" s="33">
        <v>153.535</v>
      </c>
      <c r="N32" s="29">
        <v>62.54999999999997</v>
      </c>
      <c r="O32" s="6" t="s">
        <v>138</v>
      </c>
      <c r="P32" s="3">
        <v>5</v>
      </c>
      <c r="Q32" s="20">
        <v>7.07</v>
      </c>
      <c r="R32" s="20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3.5" customHeight="1">
      <c r="A33" s="6">
        <v>13</v>
      </c>
      <c r="B33" s="7">
        <v>193</v>
      </c>
      <c r="C33" s="7" t="s">
        <v>34</v>
      </c>
      <c r="D33" s="15" t="s">
        <v>129</v>
      </c>
      <c r="E33" s="24" t="s">
        <v>116</v>
      </c>
      <c r="F33" s="24">
        <v>35591</v>
      </c>
      <c r="G33" s="7"/>
      <c r="H33" s="12"/>
      <c r="I33" s="12" t="s">
        <v>60</v>
      </c>
      <c r="J33" s="13"/>
      <c r="K33" s="12"/>
      <c r="L33" s="69">
        <v>0.0036030092592592594</v>
      </c>
      <c r="M33" s="33">
        <v>155.65</v>
      </c>
      <c r="N33" s="29">
        <v>66.77999999999999</v>
      </c>
      <c r="O33" s="6" t="s">
        <v>139</v>
      </c>
      <c r="P33" s="3">
        <v>5</v>
      </c>
      <c r="Q33" s="20">
        <v>11.3</v>
      </c>
      <c r="R33" s="20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3.5" customHeight="1">
      <c r="A34" s="6">
        <v>14</v>
      </c>
      <c r="B34" s="7">
        <v>185</v>
      </c>
      <c r="C34" s="7" t="s">
        <v>35</v>
      </c>
      <c r="D34" s="17" t="s">
        <v>130</v>
      </c>
      <c r="E34" s="27" t="s">
        <v>116</v>
      </c>
      <c r="F34" s="27">
        <v>35901</v>
      </c>
      <c r="G34" s="18"/>
      <c r="H34" s="13"/>
      <c r="I34" s="13" t="s">
        <v>131</v>
      </c>
      <c r="J34" s="13"/>
      <c r="K34" s="8"/>
      <c r="L34" s="69">
        <v>0.003614236111111111</v>
      </c>
      <c r="M34" s="33">
        <v>156.135</v>
      </c>
      <c r="N34" s="29">
        <v>67.74999999999997</v>
      </c>
      <c r="O34" s="6" t="s">
        <v>139</v>
      </c>
      <c r="P34" s="3">
        <v>5</v>
      </c>
      <c r="Q34" s="20">
        <v>12.27</v>
      </c>
      <c r="R34" s="20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3.5" customHeight="1">
      <c r="A35" s="6">
        <v>15</v>
      </c>
      <c r="B35" s="7">
        <v>176</v>
      </c>
      <c r="C35" s="7" t="s">
        <v>35</v>
      </c>
      <c r="D35" s="15" t="s">
        <v>132</v>
      </c>
      <c r="E35" s="24" t="s">
        <v>116</v>
      </c>
      <c r="F35" s="24">
        <v>35435</v>
      </c>
      <c r="G35" s="7"/>
      <c r="H35" s="12"/>
      <c r="I35" s="12" t="s">
        <v>60</v>
      </c>
      <c r="J35" s="13"/>
      <c r="K35" s="60"/>
      <c r="L35" s="69">
        <v>0.004030787037037037</v>
      </c>
      <c r="M35" s="33">
        <v>174.13</v>
      </c>
      <c r="N35" s="29">
        <v>103.73999999999995</v>
      </c>
      <c r="O35" s="6" t="s">
        <v>140</v>
      </c>
      <c r="P35" s="3">
        <v>5</v>
      </c>
      <c r="Q35" s="20">
        <v>48.26</v>
      </c>
      <c r="R35" s="20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3.5" customHeight="1">
      <c r="A36" s="6"/>
      <c r="B36" s="7">
        <v>190</v>
      </c>
      <c r="C36" s="7" t="s">
        <v>34</v>
      </c>
      <c r="D36" s="15" t="s">
        <v>133</v>
      </c>
      <c r="E36" s="24" t="s">
        <v>116</v>
      </c>
      <c r="F36" s="24"/>
      <c r="G36" s="7"/>
      <c r="H36" s="12"/>
      <c r="I36" s="12" t="s">
        <v>36</v>
      </c>
      <c r="J36" s="13"/>
      <c r="K36" s="12"/>
      <c r="L36" s="69" t="s">
        <v>134</v>
      </c>
      <c r="M36" s="33" t="e">
        <v>#VALUE!</v>
      </c>
      <c r="N36" s="29"/>
      <c r="O36" s="6" t="s">
        <v>107</v>
      </c>
      <c r="P36" s="3"/>
      <c r="Q36" s="20"/>
      <c r="R36" s="20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3" customHeight="1" thickBot="1">
      <c r="A37" s="34"/>
      <c r="B37" s="35"/>
      <c r="C37" s="35"/>
      <c r="D37" s="36"/>
      <c r="E37" s="37"/>
      <c r="F37" s="38"/>
      <c r="G37" s="38"/>
      <c r="H37" s="39"/>
      <c r="I37" s="39"/>
      <c r="J37" s="39"/>
      <c r="K37" s="76"/>
      <c r="L37" s="67"/>
      <c r="M37" s="68"/>
      <c r="N37" s="59"/>
      <c r="O37" s="34"/>
      <c r="P37" s="3"/>
      <c r="Q37" s="20"/>
      <c r="R37" s="20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ht="9" customHeight="1" thickTop="1"/>
    <row r="39" spans="2:15" ht="11.25" customHeight="1">
      <c r="B39" s="81" t="s">
        <v>135</v>
      </c>
      <c r="D39" s="82"/>
      <c r="E39" s="82"/>
      <c r="F39" s="82"/>
      <c r="G39" s="83"/>
      <c r="H39" s="83"/>
      <c r="L39" s="84" t="s">
        <v>97</v>
      </c>
      <c r="O39" s="85"/>
    </row>
    <row r="40" spans="2:15" ht="11.25" customHeight="1">
      <c r="B40" s="81" t="s">
        <v>136</v>
      </c>
      <c r="D40" s="86"/>
      <c r="E40" s="87"/>
      <c r="F40" s="88"/>
      <c r="G40" s="83"/>
      <c r="H40" s="83"/>
      <c r="I40" s="13"/>
      <c r="L40" s="84" t="s">
        <v>98</v>
      </c>
      <c r="O40" s="85"/>
    </row>
    <row r="41" spans="1:15" ht="11.25" customHeight="1">
      <c r="A41" s="6"/>
      <c r="B41" s="7"/>
      <c r="C41" s="7"/>
      <c r="D41" s="17"/>
      <c r="E41" s="27"/>
      <c r="F41" s="18"/>
      <c r="G41" s="18"/>
      <c r="H41" s="13"/>
      <c r="I41" s="12"/>
      <c r="J41" s="12"/>
      <c r="K41" s="8"/>
      <c r="L41" s="84" t="s">
        <v>99</v>
      </c>
      <c r="M41" s="33"/>
      <c r="N41" s="29"/>
      <c r="O41" s="6"/>
    </row>
    <row r="42" ht="12.75"/>
    <row r="43" spans="2:37" ht="20.25" customHeight="1">
      <c r="B43" s="16"/>
      <c r="C43" s="101" t="s">
        <v>45</v>
      </c>
      <c r="D43" s="101"/>
      <c r="E43" s="101"/>
      <c r="F43" s="101"/>
      <c r="G43" s="101"/>
      <c r="H43" s="101"/>
      <c r="I43" s="101"/>
      <c r="J43" s="101"/>
      <c r="K43" s="16"/>
      <c r="L43" s="19" t="s">
        <v>42</v>
      </c>
      <c r="M43" s="16"/>
      <c r="N43" s="16"/>
      <c r="O43" s="16"/>
      <c r="P43" s="3"/>
      <c r="Q43" s="4" t="s">
        <v>32</v>
      </c>
      <c r="R43" s="4" t="s">
        <v>33</v>
      </c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6.5" customHeight="1" thickBot="1">
      <c r="A44" s="2" t="s">
        <v>4</v>
      </c>
      <c r="B44" s="2" t="s">
        <v>0</v>
      </c>
      <c r="C44" s="10" t="s">
        <v>6</v>
      </c>
      <c r="D44" s="2" t="s">
        <v>2</v>
      </c>
      <c r="E44" s="2"/>
      <c r="F44" s="2" t="s">
        <v>1</v>
      </c>
      <c r="G44" s="2"/>
      <c r="H44" s="2" t="s">
        <v>12</v>
      </c>
      <c r="I44" s="2" t="s">
        <v>58</v>
      </c>
      <c r="J44" s="2" t="s">
        <v>7</v>
      </c>
      <c r="K44" s="2"/>
      <c r="L44" s="11" t="s">
        <v>3</v>
      </c>
      <c r="M44" s="11" t="s">
        <v>8</v>
      </c>
      <c r="N44" s="11" t="s">
        <v>11</v>
      </c>
      <c r="O44" s="2" t="s">
        <v>5</v>
      </c>
      <c r="P44" s="3"/>
      <c r="Q44" s="20"/>
      <c r="R44" s="20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3.5" customHeight="1" thickTop="1">
      <c r="A45" s="26">
        <v>1</v>
      </c>
      <c r="B45" s="50">
        <v>215</v>
      </c>
      <c r="C45" s="50" t="s">
        <v>35</v>
      </c>
      <c r="D45" s="70" t="s">
        <v>110</v>
      </c>
      <c r="E45" s="71" t="s">
        <v>23</v>
      </c>
      <c r="F45" s="71"/>
      <c r="G45" s="72"/>
      <c r="H45" s="73"/>
      <c r="I45" s="73" t="s">
        <v>51</v>
      </c>
      <c r="J45" s="73"/>
      <c r="K45" s="80"/>
      <c r="L45" s="62">
        <v>0.0028266203703703704</v>
      </c>
      <c r="M45" s="54">
        <v>122.11</v>
      </c>
      <c r="N45" s="55">
        <v>0</v>
      </c>
      <c r="O45" s="26" t="s">
        <v>39</v>
      </c>
      <c r="P45" s="3">
        <v>4</v>
      </c>
      <c r="Q45" s="20">
        <v>4.22</v>
      </c>
      <c r="R45" s="20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3.5" customHeight="1">
      <c r="A46" s="6">
        <v>2</v>
      </c>
      <c r="B46" s="7">
        <v>204</v>
      </c>
      <c r="C46" s="7" t="s">
        <v>34</v>
      </c>
      <c r="D46" s="17" t="s">
        <v>80</v>
      </c>
      <c r="E46" s="27" t="s">
        <v>40</v>
      </c>
      <c r="F46" s="27">
        <v>35040</v>
      </c>
      <c r="G46" s="18"/>
      <c r="H46" s="13"/>
      <c r="I46" s="13" t="s">
        <v>51</v>
      </c>
      <c r="J46" s="13"/>
      <c r="K46" s="9"/>
      <c r="L46" s="69">
        <v>0.0028702546296296297</v>
      </c>
      <c r="M46" s="33">
        <v>123.995</v>
      </c>
      <c r="N46" s="29">
        <v>3.7700000000000053</v>
      </c>
      <c r="O46" s="6" t="s">
        <v>39</v>
      </c>
      <c r="P46" s="3">
        <v>4</v>
      </c>
      <c r="Q46" s="20">
        <v>7.99</v>
      </c>
      <c r="R46" s="20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3.5" customHeight="1">
      <c r="A47" s="6">
        <v>3</v>
      </c>
      <c r="B47" s="7">
        <v>201</v>
      </c>
      <c r="C47" s="7" t="s">
        <v>34</v>
      </c>
      <c r="D47" s="15" t="s">
        <v>71</v>
      </c>
      <c r="E47" s="24" t="s">
        <v>40</v>
      </c>
      <c r="F47" s="7"/>
      <c r="G47" s="7"/>
      <c r="H47" s="12"/>
      <c r="I47" s="12" t="s">
        <v>72</v>
      </c>
      <c r="J47" s="13"/>
      <c r="K47" s="12"/>
      <c r="L47" s="69">
        <v>0.0029000000000000002</v>
      </c>
      <c r="M47" s="33">
        <v>125.28</v>
      </c>
      <c r="N47" s="29">
        <v>6.340000000000018</v>
      </c>
      <c r="O47" s="6" t="s">
        <v>105</v>
      </c>
      <c r="P47" s="3">
        <v>4</v>
      </c>
      <c r="Q47" s="20">
        <v>10.56</v>
      </c>
      <c r="R47" s="20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3.5" customHeight="1">
      <c r="A48" s="6">
        <v>4</v>
      </c>
      <c r="B48" s="7">
        <v>203</v>
      </c>
      <c r="C48" s="7" t="s">
        <v>34</v>
      </c>
      <c r="D48" s="17" t="s">
        <v>79</v>
      </c>
      <c r="E48" s="27" t="s">
        <v>40</v>
      </c>
      <c r="F48" s="27">
        <v>34575</v>
      </c>
      <c r="G48" s="18"/>
      <c r="H48" s="13"/>
      <c r="I48" s="13" t="s">
        <v>51</v>
      </c>
      <c r="J48" s="13"/>
      <c r="K48" s="9"/>
      <c r="L48" s="69">
        <v>0.0030005787037037037</v>
      </c>
      <c r="M48" s="33">
        <v>129.625</v>
      </c>
      <c r="N48" s="29">
        <v>15.029999999999994</v>
      </c>
      <c r="O48" s="6" t="s">
        <v>105</v>
      </c>
      <c r="P48" s="3">
        <v>4</v>
      </c>
      <c r="Q48" s="20">
        <v>19.25</v>
      </c>
      <c r="R48" s="20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3.5" customHeight="1">
      <c r="A49" s="6">
        <v>5</v>
      </c>
      <c r="B49" s="7">
        <v>221</v>
      </c>
      <c r="C49" s="7" t="s">
        <v>35</v>
      </c>
      <c r="D49" s="17" t="s">
        <v>75</v>
      </c>
      <c r="E49" s="27" t="s">
        <v>23</v>
      </c>
      <c r="F49" s="18"/>
      <c r="G49" s="18"/>
      <c r="H49" s="13"/>
      <c r="I49" s="13" t="s">
        <v>36</v>
      </c>
      <c r="J49" s="13"/>
      <c r="K49" s="8"/>
      <c r="L49" s="69">
        <v>0.00300162037037037</v>
      </c>
      <c r="M49" s="33">
        <v>129.67</v>
      </c>
      <c r="N49" s="29">
        <v>15.119999999999983</v>
      </c>
      <c r="O49" s="6" t="s">
        <v>105</v>
      </c>
      <c r="P49" s="3">
        <v>4</v>
      </c>
      <c r="Q49" s="20">
        <v>19.34</v>
      </c>
      <c r="R49" s="20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3.5" customHeight="1">
      <c r="A50" s="6">
        <v>6</v>
      </c>
      <c r="B50" s="7">
        <v>202</v>
      </c>
      <c r="C50" s="7" t="s">
        <v>35</v>
      </c>
      <c r="D50" s="17" t="s">
        <v>78</v>
      </c>
      <c r="E50" s="27" t="s">
        <v>40</v>
      </c>
      <c r="F50" s="18"/>
      <c r="G50" s="18"/>
      <c r="H50" s="13"/>
      <c r="I50" s="13" t="s">
        <v>72</v>
      </c>
      <c r="J50" s="13"/>
      <c r="K50" s="8"/>
      <c r="L50" s="69">
        <v>0.003039699074074074</v>
      </c>
      <c r="M50" s="33">
        <v>131.315</v>
      </c>
      <c r="N50" s="29">
        <v>18.409999999999993</v>
      </c>
      <c r="O50" s="6" t="s">
        <v>105</v>
      </c>
      <c r="P50" s="3">
        <v>4</v>
      </c>
      <c r="Q50" s="20">
        <v>22.63</v>
      </c>
      <c r="R50" s="20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3.5" customHeight="1">
      <c r="A51" s="6">
        <v>7</v>
      </c>
      <c r="B51" s="7">
        <v>206</v>
      </c>
      <c r="C51" s="7" t="s">
        <v>35</v>
      </c>
      <c r="D51" s="17" t="s">
        <v>73</v>
      </c>
      <c r="E51" s="27" t="s">
        <v>40</v>
      </c>
      <c r="F51" s="27">
        <v>35043</v>
      </c>
      <c r="G51" s="18"/>
      <c r="H51" s="13"/>
      <c r="I51" s="13" t="s">
        <v>51</v>
      </c>
      <c r="J51" s="13"/>
      <c r="K51" s="8"/>
      <c r="L51" s="69">
        <v>0.003067013888888889</v>
      </c>
      <c r="M51" s="33">
        <v>132.495</v>
      </c>
      <c r="N51" s="29">
        <v>20.770000000000014</v>
      </c>
      <c r="O51" s="6" t="s">
        <v>105</v>
      </c>
      <c r="P51" s="3">
        <v>4</v>
      </c>
      <c r="Q51" s="20">
        <v>24.99</v>
      </c>
      <c r="R51" s="20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3.5" customHeight="1">
      <c r="A52" s="6">
        <v>8</v>
      </c>
      <c r="B52" s="7">
        <v>222</v>
      </c>
      <c r="C52" s="7" t="s">
        <v>34</v>
      </c>
      <c r="D52" s="17" t="s">
        <v>108</v>
      </c>
      <c r="E52" s="27" t="s">
        <v>23</v>
      </c>
      <c r="F52" s="18"/>
      <c r="G52" s="18"/>
      <c r="H52" s="13"/>
      <c r="I52" s="13" t="s">
        <v>36</v>
      </c>
      <c r="J52" s="13"/>
      <c r="K52" s="9"/>
      <c r="L52" s="69">
        <v>0.0030744212962962965</v>
      </c>
      <c r="M52" s="33">
        <v>132.815</v>
      </c>
      <c r="N52" s="29">
        <v>21.41000000000001</v>
      </c>
      <c r="O52" s="6" t="s">
        <v>105</v>
      </c>
      <c r="P52" s="3">
        <v>4</v>
      </c>
      <c r="Q52" s="20">
        <v>25.63</v>
      </c>
      <c r="R52" s="20"/>
      <c r="U52" s="4"/>
      <c r="V52" s="4"/>
      <c r="W52" s="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3.5" customHeight="1">
      <c r="A53" s="6">
        <v>9</v>
      </c>
      <c r="B53" s="7">
        <v>223</v>
      </c>
      <c r="C53" s="7" t="s">
        <v>35</v>
      </c>
      <c r="D53" s="17" t="s">
        <v>109</v>
      </c>
      <c r="E53" s="27" t="s">
        <v>23</v>
      </c>
      <c r="F53" s="27"/>
      <c r="G53" s="18"/>
      <c r="H53" s="13"/>
      <c r="I53" s="13" t="s">
        <v>36</v>
      </c>
      <c r="J53" s="13"/>
      <c r="K53" s="8"/>
      <c r="L53" s="69">
        <v>0.0030975694444444445</v>
      </c>
      <c r="M53" s="33">
        <v>133.815</v>
      </c>
      <c r="N53" s="29">
        <v>23.41</v>
      </c>
      <c r="O53" s="6" t="s">
        <v>105</v>
      </c>
      <c r="P53" s="3">
        <v>4</v>
      </c>
      <c r="Q53" s="20">
        <v>27.63</v>
      </c>
      <c r="R53" s="20"/>
      <c r="U53" s="4"/>
      <c r="V53" s="4"/>
      <c r="W53" s="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3.5" customHeight="1">
      <c r="A54" s="6"/>
      <c r="B54" s="7">
        <v>216</v>
      </c>
      <c r="C54" s="7" t="s">
        <v>34</v>
      </c>
      <c r="D54" s="17" t="s">
        <v>111</v>
      </c>
      <c r="E54" s="27" t="s">
        <v>23</v>
      </c>
      <c r="F54" s="27"/>
      <c r="G54" s="18"/>
      <c r="H54" s="13"/>
      <c r="I54" s="13" t="s">
        <v>51</v>
      </c>
      <c r="J54" s="13"/>
      <c r="K54" s="9"/>
      <c r="L54" s="69" t="s">
        <v>52</v>
      </c>
      <c r="M54" s="33" t="e">
        <v>#VALUE!</v>
      </c>
      <c r="N54" s="29"/>
      <c r="O54" s="6" t="s">
        <v>107</v>
      </c>
      <c r="P54" s="3"/>
      <c r="Q54" s="20"/>
      <c r="R54" s="20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6" customHeight="1" thickBot="1">
      <c r="A55" s="34"/>
      <c r="B55" s="35"/>
      <c r="C55" s="35"/>
      <c r="D55" s="36"/>
      <c r="E55" s="37"/>
      <c r="F55" s="38"/>
      <c r="G55" s="38"/>
      <c r="H55" s="39"/>
      <c r="I55" s="39"/>
      <c r="J55" s="39"/>
      <c r="K55" s="76"/>
      <c r="L55" s="67"/>
      <c r="M55" s="68"/>
      <c r="N55" s="59"/>
      <c r="O55" s="34"/>
      <c r="P55" s="3"/>
      <c r="Q55" s="20"/>
      <c r="R55" s="20"/>
      <c r="U55" s="4"/>
      <c r="V55" s="4"/>
      <c r="W55" s="7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ht="6.75" customHeight="1" thickTop="1"/>
    <row r="57" spans="2:12" ht="11.25" customHeight="1">
      <c r="B57" s="81" t="s">
        <v>141</v>
      </c>
      <c r="D57" s="82"/>
      <c r="E57" s="82"/>
      <c r="F57" s="82"/>
      <c r="G57" s="83"/>
      <c r="H57" s="83"/>
      <c r="L57" s="84" t="s">
        <v>97</v>
      </c>
    </row>
    <row r="58" spans="2:12" ht="11.25" customHeight="1">
      <c r="B58" s="81" t="s">
        <v>142</v>
      </c>
      <c r="D58" s="86"/>
      <c r="E58" s="87"/>
      <c r="F58" s="88"/>
      <c r="G58" s="83"/>
      <c r="H58" s="83"/>
      <c r="I58" s="13"/>
      <c r="L58" s="84" t="s">
        <v>98</v>
      </c>
    </row>
    <row r="59" spans="2:14" ht="11.25" customHeight="1">
      <c r="B59" s="7"/>
      <c r="C59" s="7"/>
      <c r="D59" s="17"/>
      <c r="E59" s="27"/>
      <c r="F59" s="18"/>
      <c r="G59" s="18"/>
      <c r="H59" s="13"/>
      <c r="I59" s="12"/>
      <c r="J59" s="12"/>
      <c r="K59" s="8"/>
      <c r="L59" s="84" t="s">
        <v>99</v>
      </c>
      <c r="M59" s="33"/>
      <c r="N59" s="29"/>
    </row>
  </sheetData>
  <sheetProtection/>
  <mergeCells count="7">
    <mergeCell ref="C43:J43"/>
    <mergeCell ref="C4:J4"/>
    <mergeCell ref="A1:O1"/>
    <mergeCell ref="A2:O2"/>
    <mergeCell ref="A3:D3"/>
    <mergeCell ref="J3:O3"/>
    <mergeCell ref="C19:J19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105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AK12"/>
  <sheetViews>
    <sheetView tabSelected="1" view="pageBreakPreview" zoomScale="130" zoomScaleNormal="130" zoomScaleSheetLayoutView="130" zoomScalePageLayoutView="0" workbookViewId="0" topLeftCell="A1">
      <selection activeCell="O11" sqref="O1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00390625" style="1" customWidth="1"/>
    <col min="5" max="5" width="7.421875" style="1" hidden="1" customWidth="1"/>
    <col min="6" max="6" width="9.8515625" style="1" hidden="1" customWidth="1"/>
    <col min="7" max="7" width="24.28125" style="1" hidden="1" customWidth="1"/>
    <col min="8" max="8" width="17.00390625" style="1" hidden="1" customWidth="1"/>
    <col min="9" max="9" width="22.7109375" style="1" customWidth="1"/>
    <col min="10" max="10" width="15.28125" style="1" hidden="1" customWidth="1"/>
    <col min="11" max="11" width="0.71875" style="1" customWidth="1"/>
    <col min="12" max="12" width="6.8515625" style="1" customWidth="1"/>
    <col min="13" max="13" width="7.28125" style="1" hidden="1" customWidth="1"/>
    <col min="14" max="14" width="6.710937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19.5" customHeight="1">
      <c r="A1" s="103" t="str">
        <f>N_sor1</f>
        <v>"Первенство СДЮСШОР "Комета"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" customHeight="1">
      <c r="A2" s="97" t="str">
        <f>N_sor2</f>
        <v> (отдельные дистанции)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45" customHeight="1">
      <c r="A3" s="104" t="s">
        <v>21</v>
      </c>
      <c r="B3" s="104"/>
      <c r="C3" s="104"/>
      <c r="D3" s="104"/>
      <c r="E3" s="14"/>
      <c r="F3" s="14"/>
      <c r="G3" s="14"/>
      <c r="H3" s="14"/>
      <c r="I3" s="14"/>
      <c r="J3" s="105" t="str">
        <f>D_d2</f>
        <v>01 декабря 2013г.</v>
      </c>
      <c r="K3" s="106"/>
      <c r="L3" s="106"/>
      <c r="M3" s="106"/>
      <c r="N3" s="106"/>
      <c r="O3" s="106"/>
    </row>
    <row r="4" spans="2:31" ht="21" customHeight="1">
      <c r="B4" s="16"/>
      <c r="C4" s="96" t="str">
        <f>N_un</f>
        <v>Юниоры и Мужчины</v>
      </c>
      <c r="D4" s="96"/>
      <c r="E4" s="96"/>
      <c r="F4" s="96"/>
      <c r="G4" s="96"/>
      <c r="H4" s="96"/>
      <c r="I4" s="96"/>
      <c r="J4" s="96"/>
      <c r="K4" s="16"/>
      <c r="L4" s="19" t="s">
        <v>157</v>
      </c>
      <c r="M4" s="16"/>
      <c r="N4" s="16"/>
      <c r="O4" s="16"/>
      <c r="P4" s="3"/>
      <c r="Q4" s="4">
        <v>37.5</v>
      </c>
      <c r="R4" s="4">
        <v>35.4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9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 t="s">
        <v>58</v>
      </c>
      <c r="H5" s="2" t="s">
        <v>12</v>
      </c>
      <c r="I5" s="2" t="s">
        <v>58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3"/>
      <c r="Q5" s="20"/>
      <c r="R5" s="20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4.25" customHeight="1" thickTop="1">
      <c r="A6" s="6">
        <v>1</v>
      </c>
      <c r="B6" s="25">
        <v>208</v>
      </c>
      <c r="C6" s="50" t="s">
        <v>35</v>
      </c>
      <c r="D6" s="30" t="s">
        <v>56</v>
      </c>
      <c r="E6" s="31" t="s">
        <v>40</v>
      </c>
      <c r="F6" s="31">
        <v>34751</v>
      </c>
      <c r="G6" s="30"/>
      <c r="H6" s="28"/>
      <c r="I6" s="13" t="s">
        <v>51</v>
      </c>
      <c r="J6" s="13"/>
      <c r="K6" s="107"/>
      <c r="L6" s="62">
        <f>(P6*60+Q6)/86400</f>
        <v>0.005343171296296296</v>
      </c>
      <c r="M6" s="54">
        <f>ROUNDDOWN(L6*86400/2,3)</f>
        <v>230.825</v>
      </c>
      <c r="N6" s="55">
        <f>(L6-L$6)*86400</f>
        <v>0</v>
      </c>
      <c r="O6" s="6" t="s">
        <v>105</v>
      </c>
      <c r="P6" s="3">
        <v>7</v>
      </c>
      <c r="Q6" s="20">
        <v>41.65</v>
      </c>
      <c r="R6" s="20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4.25" customHeight="1">
      <c r="A7" s="6"/>
      <c r="B7" s="7">
        <v>207</v>
      </c>
      <c r="C7" s="7" t="s">
        <v>34</v>
      </c>
      <c r="D7" s="17" t="s">
        <v>53</v>
      </c>
      <c r="E7" s="27" t="s">
        <v>40</v>
      </c>
      <c r="F7" s="27">
        <v>34751</v>
      </c>
      <c r="G7" s="17"/>
      <c r="H7" s="13"/>
      <c r="I7" s="13" t="s">
        <v>51</v>
      </c>
      <c r="J7" s="13"/>
      <c r="K7" s="12"/>
      <c r="L7" s="69" t="s">
        <v>103</v>
      </c>
      <c r="M7" s="33" t="e">
        <f>ROUNDDOWN(L7*86400/2,3)</f>
        <v>#VALUE!</v>
      </c>
      <c r="N7" s="29"/>
      <c r="O7" s="6"/>
      <c r="P7" s="3"/>
      <c r="Q7" s="20"/>
      <c r="R7" s="20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8.25" customHeight="1" thickBot="1">
      <c r="A8" s="34"/>
      <c r="B8" s="35"/>
      <c r="C8" s="35"/>
      <c r="D8" s="36"/>
      <c r="E8" s="37"/>
      <c r="F8" s="38"/>
      <c r="G8" s="38"/>
      <c r="H8" s="39"/>
      <c r="I8" s="39"/>
      <c r="J8" s="39"/>
      <c r="K8" s="76"/>
      <c r="L8" s="75"/>
      <c r="M8" s="42"/>
      <c r="N8" s="59"/>
      <c r="O8" s="34"/>
      <c r="P8" s="3"/>
      <c r="Q8" s="20"/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ht="15.75" customHeight="1" thickTop="1"/>
    <row r="10" spans="2:15" ht="15" customHeight="1">
      <c r="B10" s="81" t="s">
        <v>158</v>
      </c>
      <c r="D10" s="82"/>
      <c r="E10" s="82"/>
      <c r="F10" s="82"/>
      <c r="G10" s="83"/>
      <c r="H10" s="83"/>
      <c r="L10" s="83" t="s">
        <v>62</v>
      </c>
      <c r="O10" s="85"/>
    </row>
    <row r="11" spans="2:15" ht="15" customHeight="1">
      <c r="B11" s="81" t="s">
        <v>159</v>
      </c>
      <c r="D11" s="86"/>
      <c r="E11" s="87"/>
      <c r="F11" s="88"/>
      <c r="G11" s="83"/>
      <c r="H11" s="83"/>
      <c r="I11" s="13"/>
      <c r="L11" s="83" t="s">
        <v>154</v>
      </c>
      <c r="O11" s="85"/>
    </row>
    <row r="12" spans="1:37" ht="16.5" customHeight="1">
      <c r="A12" s="6"/>
      <c r="B12" s="7"/>
      <c r="C12" s="7"/>
      <c r="D12" s="17"/>
      <c r="E12" s="27"/>
      <c r="F12" s="18"/>
      <c r="G12" s="18"/>
      <c r="H12" s="13"/>
      <c r="I12" s="12"/>
      <c r="J12" s="12"/>
      <c r="K12" s="8"/>
      <c r="L12" s="83" t="s">
        <v>155</v>
      </c>
      <c r="M12" s="33"/>
      <c r="N12" s="29"/>
      <c r="O12" s="6"/>
      <c r="P12" s="5"/>
      <c r="Q12" s="20"/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</sheetData>
  <sheetProtection/>
  <mergeCells count="5">
    <mergeCell ref="C4:J4"/>
    <mergeCell ref="A1:O1"/>
    <mergeCell ref="A2:O2"/>
    <mergeCell ref="A3:D3"/>
    <mergeCell ref="J3:O3"/>
  </mergeCells>
  <printOptions/>
  <pageMargins left="0.7874015748031497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соренвований&amp;R&amp;"Times New Roman,полужирный"В.В.Баканов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7030A0"/>
  </sheetPr>
  <dimension ref="A1:AK13"/>
  <sheetViews>
    <sheetView view="pageBreakPreview" zoomScale="145" zoomScaleNormal="115" zoomScaleSheetLayoutView="145" zoomScalePageLayoutView="0" workbookViewId="0" topLeftCell="A3">
      <selection activeCell="I11" sqref="I1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28125" style="1" customWidth="1"/>
    <col min="5" max="5" width="7.28125" style="1" hidden="1" customWidth="1"/>
    <col min="6" max="7" width="9.8515625" style="1" hidden="1" customWidth="1"/>
    <col min="8" max="8" width="18.00390625" style="1" hidden="1" customWidth="1"/>
    <col min="9" max="9" width="21.28125" style="1" customWidth="1"/>
    <col min="10" max="11" width="0.2890625" style="1" hidden="1" customWidth="1"/>
    <col min="12" max="12" width="7.8515625" style="1" customWidth="1"/>
    <col min="13" max="13" width="7.28125" style="1" hidden="1" customWidth="1"/>
    <col min="14" max="14" width="6.710937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16.5" customHeight="1">
      <c r="A1" s="103" t="str">
        <f>N_sor1</f>
        <v>"Первенство СДЮСШОР "Комета"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8.75" customHeight="1">
      <c r="A2" s="97" t="str">
        <f>N_sor2</f>
        <v> (отдельные дистанции)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7.75" customHeight="1">
      <c r="A3" s="104" t="s">
        <v>21</v>
      </c>
      <c r="B3" s="104"/>
      <c r="C3" s="104"/>
      <c r="D3" s="104"/>
      <c r="E3" s="14"/>
      <c r="F3" s="14"/>
      <c r="G3" s="14"/>
      <c r="H3" s="14"/>
      <c r="I3" s="14"/>
      <c r="J3" s="105" t="str">
        <f>D_d2</f>
        <v>01 декабря 2013г.</v>
      </c>
      <c r="K3" s="106"/>
      <c r="L3" s="106"/>
      <c r="M3" s="106"/>
      <c r="N3" s="106"/>
      <c r="O3" s="106"/>
    </row>
    <row r="4" spans="2:31" ht="25.5" customHeight="1">
      <c r="B4" s="16"/>
      <c r="C4" s="96" t="str">
        <f>N_dev</f>
        <v>Юниорки и Женщины</v>
      </c>
      <c r="D4" s="96"/>
      <c r="E4" s="96"/>
      <c r="F4" s="96"/>
      <c r="G4" s="96"/>
      <c r="H4" s="96"/>
      <c r="I4" s="96"/>
      <c r="J4" s="96"/>
      <c r="K4" s="16"/>
      <c r="L4" s="19" t="str">
        <f>const!C11</f>
        <v>1000 метров</v>
      </c>
      <c r="M4" s="16"/>
      <c r="N4" s="16"/>
      <c r="O4" s="16"/>
      <c r="P4" s="5"/>
      <c r="Q4" s="1">
        <v>41.5</v>
      </c>
      <c r="R4" s="1">
        <v>38.7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1.2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12</v>
      </c>
      <c r="I5" s="2" t="s">
        <v>58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5"/>
      <c r="Q5" s="20"/>
      <c r="R5" s="20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5.75" customHeight="1" thickTop="1">
      <c r="A6" s="6">
        <v>1</v>
      </c>
      <c r="B6" s="7">
        <v>71</v>
      </c>
      <c r="C6" s="7" t="s">
        <v>34</v>
      </c>
      <c r="D6" s="15" t="s">
        <v>59</v>
      </c>
      <c r="E6" s="24" t="s">
        <v>40</v>
      </c>
      <c r="F6" s="24">
        <v>35101</v>
      </c>
      <c r="G6" s="7"/>
      <c r="H6" s="12"/>
      <c r="I6" s="12" t="s">
        <v>36</v>
      </c>
      <c r="J6" s="12"/>
      <c r="K6" s="9"/>
      <c r="L6" s="62">
        <f>(P6*60+Q6)/86400</f>
        <v>0.0010030092592592593</v>
      </c>
      <c r="M6" s="54">
        <f>ROUNDDOWN(L6*86400/2,3)</f>
        <v>43.33</v>
      </c>
      <c r="N6" s="64">
        <f>(L6-L$6)*86400</f>
        <v>0</v>
      </c>
      <c r="O6" s="6" t="str">
        <f>IF(L6&lt;=89.4/86400,"КМС",IF(L6&lt;=95.8/86400,"I разр.",IF(L6&lt;=102/86400,"II разр.",IF(L6&lt;=110/86400,"III разр.",IF(L6&lt;=119.6/86400,"I юн.",IF(L6&lt;=132.4/86400,"II юн.",IF(L6&lt;=148.4/86400,"III юн.","")))))))</f>
        <v>КМС</v>
      </c>
      <c r="P6" s="5">
        <v>1</v>
      </c>
      <c r="Q6" s="20">
        <v>26.66</v>
      </c>
      <c r="R6" s="20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.75" customHeight="1">
      <c r="A7" s="6">
        <v>2</v>
      </c>
      <c r="B7" s="7">
        <v>75</v>
      </c>
      <c r="C7" s="7" t="s">
        <v>35</v>
      </c>
      <c r="D7" s="15" t="s">
        <v>91</v>
      </c>
      <c r="E7" s="24" t="s">
        <v>40</v>
      </c>
      <c r="F7" s="24">
        <v>34546</v>
      </c>
      <c r="G7" s="7"/>
      <c r="H7" s="12"/>
      <c r="I7" s="12" t="s">
        <v>51</v>
      </c>
      <c r="J7" s="12"/>
      <c r="K7" s="8"/>
      <c r="L7" s="69">
        <f>(P7*60+Q7)/86400</f>
        <v>0.0010333333333333334</v>
      </c>
      <c r="M7" s="33">
        <f>ROUNDDOWN(L7*86400/2,3)</f>
        <v>44.64</v>
      </c>
      <c r="N7" s="29">
        <f>(L7-L$6)*86400</f>
        <v>2.6200000000000028</v>
      </c>
      <c r="O7" s="6" t="str">
        <f>IF(L7&lt;=89.4/86400,"КМС",IF(L7&lt;=95.8/86400,"I разр.",IF(L7&lt;=102/86400,"II разр.",IF(L7&lt;=110/86400,"III разр.",IF(L7&lt;=119.6/86400,"I юн.",IF(L7&lt;=132.4/86400,"II юн.",IF(L7&lt;=148.4/86400,"III юн.","")))))))</f>
        <v>КМС</v>
      </c>
      <c r="P7" s="5">
        <v>1</v>
      </c>
      <c r="Q7" s="20">
        <v>29.28</v>
      </c>
      <c r="R7" s="20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/>
      <c r="B8" s="7">
        <v>79</v>
      </c>
      <c r="C8" s="7" t="s">
        <v>34</v>
      </c>
      <c r="D8" s="15" t="s">
        <v>143</v>
      </c>
      <c r="E8" s="24" t="s">
        <v>40</v>
      </c>
      <c r="F8" s="7" t="s">
        <v>144</v>
      </c>
      <c r="G8" s="7"/>
      <c r="H8" s="12"/>
      <c r="I8" s="12" t="s">
        <v>36</v>
      </c>
      <c r="J8" s="12"/>
      <c r="K8" s="9"/>
      <c r="L8" s="69" t="s">
        <v>52</v>
      </c>
      <c r="M8" s="33" t="e">
        <f>ROUNDDOWN(L8*86400/2,3)</f>
        <v>#VALUE!</v>
      </c>
      <c r="N8" s="29"/>
      <c r="O8" s="6">
        <f>IF(L8&lt;=89.4/86400,"КМС",IF(L8&lt;=95.8/86400,"I разр.",IF(L8&lt;=102/86400,"II разр.",IF(L8&lt;=110/86400,"III разр.",IF(L8&lt;=119.6/86400,"I юн.",IF(L8&lt;=132.4/86400,"II юн.",IF(L8&lt;=148.4/86400,"III юн.","")))))))</f>
      </c>
      <c r="P8" s="5"/>
      <c r="Q8" s="20"/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6.75" customHeight="1" thickBot="1">
      <c r="A9" s="34"/>
      <c r="B9" s="35"/>
      <c r="C9" s="35"/>
      <c r="D9" s="40"/>
      <c r="E9" s="65"/>
      <c r="F9" s="35"/>
      <c r="G9" s="35"/>
      <c r="H9" s="41"/>
      <c r="I9" s="35"/>
      <c r="J9" s="39"/>
      <c r="K9" s="66"/>
      <c r="L9" s="75"/>
      <c r="M9" s="42"/>
      <c r="N9" s="59"/>
      <c r="O9" s="34"/>
      <c r="P9" s="5"/>
      <c r="Q9" s="20"/>
      <c r="R9" s="20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2:14" ht="13.5" thickTop="1">
      <c r="L10" s="47"/>
      <c r="M10" s="48"/>
      <c r="N10" s="49"/>
    </row>
    <row r="11" spans="2:15" ht="15" customHeight="1">
      <c r="B11" s="81" t="s">
        <v>145</v>
      </c>
      <c r="D11" s="82"/>
      <c r="E11" s="82"/>
      <c r="F11" s="82"/>
      <c r="G11" s="83"/>
      <c r="H11" s="83"/>
      <c r="L11" s="83" t="s">
        <v>65</v>
      </c>
      <c r="O11" s="85"/>
    </row>
    <row r="12" spans="2:15" ht="15" customHeight="1">
      <c r="B12" s="81" t="s">
        <v>146</v>
      </c>
      <c r="D12" s="86"/>
      <c r="E12" s="87"/>
      <c r="F12" s="88"/>
      <c r="G12" s="83"/>
      <c r="H12" s="83"/>
      <c r="I12" s="13"/>
      <c r="L12" s="83" t="s">
        <v>147</v>
      </c>
      <c r="O12" s="85"/>
    </row>
    <row r="13" spans="1:37" ht="16.5" customHeight="1">
      <c r="A13" s="6"/>
      <c r="B13" s="7"/>
      <c r="C13" s="7"/>
      <c r="D13" s="17"/>
      <c r="E13" s="27"/>
      <c r="F13" s="18"/>
      <c r="G13" s="18"/>
      <c r="H13" s="13"/>
      <c r="I13" s="12"/>
      <c r="J13" s="12"/>
      <c r="K13" s="8"/>
      <c r="L13" s="83" t="s">
        <v>148</v>
      </c>
      <c r="M13" s="33"/>
      <c r="N13" s="29"/>
      <c r="O13" s="6"/>
      <c r="P13" s="5"/>
      <c r="Q13" s="20"/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</sheetData>
  <sheetProtection/>
  <mergeCells count="5">
    <mergeCell ref="C4:J4"/>
    <mergeCell ref="A1:O1"/>
    <mergeCell ref="A2:O2"/>
    <mergeCell ref="A3:D3"/>
    <mergeCell ref="J3:O3"/>
  </mergeCells>
  <printOptions/>
  <pageMargins left="0.7874015748031497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7030A0"/>
  </sheetPr>
  <dimension ref="A1:AK20"/>
  <sheetViews>
    <sheetView view="pageBreakPreview" zoomScale="115" zoomScaleSheetLayoutView="115" zoomScalePageLayoutView="0" workbookViewId="0" topLeftCell="A1">
      <selection activeCell="D10" sqref="D10"/>
    </sheetView>
  </sheetViews>
  <sheetFormatPr defaultColWidth="9.140625" defaultRowHeight="12.75"/>
  <cols>
    <col min="1" max="2" width="4.7109375" style="1" customWidth="1"/>
    <col min="3" max="3" width="5.28125" style="1" customWidth="1"/>
    <col min="4" max="4" width="24.421875" style="1" customWidth="1"/>
    <col min="5" max="5" width="7.421875" style="1" hidden="1" customWidth="1"/>
    <col min="6" max="6" width="9.8515625" style="1" hidden="1" customWidth="1"/>
    <col min="7" max="7" width="23.8515625" style="1" hidden="1" customWidth="1"/>
    <col min="8" max="8" width="13.8515625" style="1" hidden="1" customWidth="1"/>
    <col min="9" max="9" width="17.7109375" style="1" customWidth="1"/>
    <col min="10" max="10" width="14.140625" style="1" hidden="1" customWidth="1"/>
    <col min="11" max="11" width="0.71875" style="1" customWidth="1"/>
    <col min="12" max="12" width="8.28125" style="1" customWidth="1"/>
    <col min="13" max="13" width="7.42187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97" t="str">
        <f>N_sor1</f>
        <v>"Первенство СДЮСШОР "Комета"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6.25" customHeight="1">
      <c r="A2" s="97" t="str">
        <f>N_sor2</f>
        <v> (отдельные дистанции)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8.5" customHeight="1">
      <c r="A3" s="104" t="s">
        <v>21</v>
      </c>
      <c r="B3" s="104"/>
      <c r="C3" s="104"/>
      <c r="D3" s="104"/>
      <c r="E3" s="14"/>
      <c r="F3" s="14"/>
      <c r="G3" s="14"/>
      <c r="H3" s="14"/>
      <c r="I3" s="14"/>
      <c r="J3" s="105" t="str">
        <f>D_d1</f>
        <v>30 ноября 2013г.</v>
      </c>
      <c r="K3" s="106"/>
      <c r="L3" s="106"/>
      <c r="M3" s="106"/>
      <c r="N3" s="106"/>
      <c r="O3" s="106"/>
    </row>
    <row r="4" spans="2:37" ht="20.25" customHeight="1">
      <c r="B4" s="16"/>
      <c r="C4" s="101" t="str">
        <f>N_un</f>
        <v>Юниоры и Мужчины</v>
      </c>
      <c r="D4" s="101"/>
      <c r="E4" s="101"/>
      <c r="F4" s="101"/>
      <c r="G4" s="101"/>
      <c r="H4" s="101"/>
      <c r="I4" s="101"/>
      <c r="J4" s="101"/>
      <c r="K4" s="16"/>
      <c r="L4" s="19" t="str">
        <f>const!C12</f>
        <v>3000 метров</v>
      </c>
      <c r="M4" s="16"/>
      <c r="N4" s="16"/>
      <c r="O4" s="16"/>
      <c r="P4" s="3"/>
      <c r="Q4" s="4" t="s">
        <v>32</v>
      </c>
      <c r="R4" s="4" t="s">
        <v>33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12</v>
      </c>
      <c r="I5" s="2" t="s">
        <v>58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3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26">
        <v>1</v>
      </c>
      <c r="B6" s="50">
        <v>215</v>
      </c>
      <c r="C6" s="50" t="s">
        <v>35</v>
      </c>
      <c r="D6" s="70" t="s">
        <v>110</v>
      </c>
      <c r="E6" s="71" t="s">
        <v>23</v>
      </c>
      <c r="F6" s="71"/>
      <c r="G6" s="72"/>
      <c r="H6" s="73"/>
      <c r="I6" s="73" t="s">
        <v>51</v>
      </c>
      <c r="J6" s="73"/>
      <c r="K6" s="80"/>
      <c r="L6" s="62">
        <f aca="true" t="shared" si="0" ref="L6:L14">(P6*60+Q6)/86400</f>
        <v>0.0028266203703703704</v>
      </c>
      <c r="M6" s="54">
        <f aca="true" t="shared" si="1" ref="M6:M15">ROUNDDOWN(L6*86400/2,3)</f>
        <v>122.11</v>
      </c>
      <c r="N6" s="55">
        <f aca="true" t="shared" si="2" ref="N6:N14">(L6-L$6)*86400</f>
        <v>0</v>
      </c>
      <c r="O6" s="26" t="s">
        <v>39</v>
      </c>
      <c r="P6" s="3">
        <v>4</v>
      </c>
      <c r="Q6" s="20">
        <v>4.22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204</v>
      </c>
      <c r="C7" s="7" t="s">
        <v>34</v>
      </c>
      <c r="D7" s="17" t="s">
        <v>80</v>
      </c>
      <c r="E7" s="27" t="s">
        <v>40</v>
      </c>
      <c r="F7" s="27">
        <v>35040</v>
      </c>
      <c r="G7" s="18"/>
      <c r="H7" s="13"/>
      <c r="I7" s="13" t="s">
        <v>51</v>
      </c>
      <c r="J7" s="13"/>
      <c r="K7" s="9"/>
      <c r="L7" s="69">
        <f t="shared" si="0"/>
        <v>0.0028702546296296297</v>
      </c>
      <c r="M7" s="33">
        <f t="shared" si="1"/>
        <v>123.995</v>
      </c>
      <c r="N7" s="29">
        <f t="shared" si="2"/>
        <v>3.7700000000000053</v>
      </c>
      <c r="O7" s="6" t="s">
        <v>39</v>
      </c>
      <c r="P7" s="3">
        <v>4</v>
      </c>
      <c r="Q7" s="20">
        <v>7.99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201</v>
      </c>
      <c r="C8" s="7" t="s">
        <v>34</v>
      </c>
      <c r="D8" s="15" t="s">
        <v>71</v>
      </c>
      <c r="E8" s="24" t="s">
        <v>40</v>
      </c>
      <c r="F8" s="7"/>
      <c r="G8" s="7"/>
      <c r="H8" s="12"/>
      <c r="I8" s="12" t="s">
        <v>72</v>
      </c>
      <c r="J8" s="13"/>
      <c r="K8" s="12"/>
      <c r="L8" s="69">
        <f t="shared" si="0"/>
        <v>0.0029000000000000002</v>
      </c>
      <c r="M8" s="33">
        <f t="shared" si="1"/>
        <v>125.28</v>
      </c>
      <c r="N8" s="29">
        <f t="shared" si="2"/>
        <v>6.340000000000018</v>
      </c>
      <c r="O8" s="6" t="str">
        <f aca="true" t="shared" si="3" ref="O8:O15">IF(L8&lt;=269/86400,"КМС",IF(L8&lt;=288/86400,"I разр.",IF(L8&lt;=309.8/86400,"II разр.",IF(L8&lt;=336.8/86400,"III разр.",IF(L8&lt;=369.2/86400,"I юн.",IF(L8&lt;=412.4/86400,"II юн.",IF(L8&lt;=466.4/86400,"III юн.","")))))))</f>
        <v>КМС</v>
      </c>
      <c r="P8" s="3">
        <v>4</v>
      </c>
      <c r="Q8" s="20">
        <v>10.56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203</v>
      </c>
      <c r="C9" s="7" t="s">
        <v>34</v>
      </c>
      <c r="D9" s="17" t="s">
        <v>79</v>
      </c>
      <c r="E9" s="27" t="s">
        <v>40</v>
      </c>
      <c r="F9" s="27">
        <v>34575</v>
      </c>
      <c r="G9" s="18"/>
      <c r="H9" s="13"/>
      <c r="I9" s="13" t="s">
        <v>51</v>
      </c>
      <c r="J9" s="13"/>
      <c r="K9" s="9"/>
      <c r="L9" s="69">
        <f t="shared" si="0"/>
        <v>0.0030005787037037037</v>
      </c>
      <c r="M9" s="33">
        <f t="shared" si="1"/>
        <v>129.625</v>
      </c>
      <c r="N9" s="29">
        <f t="shared" si="2"/>
        <v>15.029999999999994</v>
      </c>
      <c r="O9" s="6" t="str">
        <f t="shared" si="3"/>
        <v>КМС</v>
      </c>
      <c r="P9" s="3">
        <v>4</v>
      </c>
      <c r="Q9" s="20">
        <v>19.25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5</v>
      </c>
      <c r="B10" s="7">
        <v>221</v>
      </c>
      <c r="C10" s="7" t="s">
        <v>35</v>
      </c>
      <c r="D10" s="17" t="s">
        <v>75</v>
      </c>
      <c r="E10" s="27" t="s">
        <v>23</v>
      </c>
      <c r="F10" s="18"/>
      <c r="G10" s="18"/>
      <c r="H10" s="13"/>
      <c r="I10" s="13" t="s">
        <v>36</v>
      </c>
      <c r="J10" s="13"/>
      <c r="K10" s="8"/>
      <c r="L10" s="69">
        <f t="shared" si="0"/>
        <v>0.00300162037037037</v>
      </c>
      <c r="M10" s="33">
        <f t="shared" si="1"/>
        <v>129.67</v>
      </c>
      <c r="N10" s="29">
        <f t="shared" si="2"/>
        <v>15.119999999999983</v>
      </c>
      <c r="O10" s="6" t="str">
        <f t="shared" si="3"/>
        <v>КМС</v>
      </c>
      <c r="P10" s="3">
        <v>4</v>
      </c>
      <c r="Q10" s="20">
        <v>19.34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6</v>
      </c>
      <c r="B11" s="7">
        <v>202</v>
      </c>
      <c r="C11" s="7" t="s">
        <v>35</v>
      </c>
      <c r="D11" s="17" t="s">
        <v>78</v>
      </c>
      <c r="E11" s="27" t="s">
        <v>40</v>
      </c>
      <c r="F11" s="18"/>
      <c r="G11" s="18"/>
      <c r="H11" s="13"/>
      <c r="I11" s="13" t="s">
        <v>72</v>
      </c>
      <c r="J11" s="13"/>
      <c r="K11" s="8"/>
      <c r="L11" s="69">
        <f t="shared" si="0"/>
        <v>0.003039699074074074</v>
      </c>
      <c r="M11" s="33">
        <f t="shared" si="1"/>
        <v>131.315</v>
      </c>
      <c r="N11" s="29">
        <f t="shared" si="2"/>
        <v>18.409999999999993</v>
      </c>
      <c r="O11" s="6" t="str">
        <f t="shared" si="3"/>
        <v>КМС</v>
      </c>
      <c r="P11" s="3">
        <v>4</v>
      </c>
      <c r="Q11" s="20">
        <v>22.63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7</v>
      </c>
      <c r="B12" s="7">
        <v>206</v>
      </c>
      <c r="C12" s="7" t="s">
        <v>35</v>
      </c>
      <c r="D12" s="17" t="s">
        <v>73</v>
      </c>
      <c r="E12" s="27" t="s">
        <v>40</v>
      </c>
      <c r="F12" s="27">
        <v>35043</v>
      </c>
      <c r="G12" s="18"/>
      <c r="H12" s="13"/>
      <c r="I12" s="13" t="s">
        <v>51</v>
      </c>
      <c r="J12" s="13"/>
      <c r="K12" s="8"/>
      <c r="L12" s="69">
        <f t="shared" si="0"/>
        <v>0.003067013888888889</v>
      </c>
      <c r="M12" s="33">
        <f t="shared" si="1"/>
        <v>132.495</v>
      </c>
      <c r="N12" s="29">
        <f t="shared" si="2"/>
        <v>20.770000000000014</v>
      </c>
      <c r="O12" s="6" t="str">
        <f t="shared" si="3"/>
        <v>КМС</v>
      </c>
      <c r="P12" s="3">
        <v>4</v>
      </c>
      <c r="Q12" s="20">
        <v>24.99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8</v>
      </c>
      <c r="B13" s="7">
        <v>222</v>
      </c>
      <c r="C13" s="7" t="s">
        <v>34</v>
      </c>
      <c r="D13" s="17" t="s">
        <v>108</v>
      </c>
      <c r="E13" s="27" t="s">
        <v>23</v>
      </c>
      <c r="F13" s="18"/>
      <c r="G13" s="18"/>
      <c r="H13" s="13"/>
      <c r="I13" s="13" t="s">
        <v>36</v>
      </c>
      <c r="J13" s="13"/>
      <c r="K13" s="9"/>
      <c r="L13" s="69">
        <f t="shared" si="0"/>
        <v>0.0030744212962962965</v>
      </c>
      <c r="M13" s="33">
        <f t="shared" si="1"/>
        <v>132.815</v>
      </c>
      <c r="N13" s="29">
        <f t="shared" si="2"/>
        <v>21.41000000000001</v>
      </c>
      <c r="O13" s="6" t="str">
        <f t="shared" si="3"/>
        <v>КМС</v>
      </c>
      <c r="P13" s="3">
        <v>4</v>
      </c>
      <c r="Q13" s="20">
        <v>25.63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>
      <c r="A14" s="6">
        <v>9</v>
      </c>
      <c r="B14" s="7">
        <v>223</v>
      </c>
      <c r="C14" s="7" t="s">
        <v>35</v>
      </c>
      <c r="D14" s="17" t="s">
        <v>109</v>
      </c>
      <c r="E14" s="27" t="s">
        <v>23</v>
      </c>
      <c r="F14" s="27"/>
      <c r="G14" s="18"/>
      <c r="H14" s="13"/>
      <c r="I14" s="13" t="s">
        <v>36</v>
      </c>
      <c r="J14" s="13"/>
      <c r="K14" s="8"/>
      <c r="L14" s="69">
        <f t="shared" si="0"/>
        <v>0.0030975694444444445</v>
      </c>
      <c r="M14" s="33">
        <f t="shared" si="1"/>
        <v>133.815</v>
      </c>
      <c r="N14" s="29">
        <f t="shared" si="2"/>
        <v>23.41</v>
      </c>
      <c r="O14" s="6" t="str">
        <f t="shared" si="3"/>
        <v>КМС</v>
      </c>
      <c r="P14" s="3">
        <v>4</v>
      </c>
      <c r="Q14" s="20">
        <v>27.63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/>
      <c r="B15" s="7">
        <v>216</v>
      </c>
      <c r="C15" s="7" t="s">
        <v>34</v>
      </c>
      <c r="D15" s="17" t="s">
        <v>111</v>
      </c>
      <c r="E15" s="27" t="s">
        <v>23</v>
      </c>
      <c r="F15" s="27"/>
      <c r="G15" s="18"/>
      <c r="H15" s="13"/>
      <c r="I15" s="13" t="s">
        <v>51</v>
      </c>
      <c r="J15" s="13"/>
      <c r="K15" s="9"/>
      <c r="L15" s="69" t="s">
        <v>52</v>
      </c>
      <c r="M15" s="33" t="e">
        <f t="shared" si="1"/>
        <v>#VALUE!</v>
      </c>
      <c r="N15" s="29"/>
      <c r="O15" s="6">
        <f t="shared" si="3"/>
      </c>
      <c r="P15" s="3"/>
      <c r="Q15" s="20"/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6" customHeight="1" thickBot="1">
      <c r="A16" s="34"/>
      <c r="B16" s="35"/>
      <c r="C16" s="35"/>
      <c r="D16" s="36"/>
      <c r="E16" s="37"/>
      <c r="F16" s="38"/>
      <c r="G16" s="38"/>
      <c r="H16" s="39"/>
      <c r="I16" s="39"/>
      <c r="J16" s="39"/>
      <c r="K16" s="76"/>
      <c r="L16" s="67"/>
      <c r="M16" s="68"/>
      <c r="N16" s="59"/>
      <c r="O16" s="34"/>
      <c r="P16" s="3"/>
      <c r="Q16" s="20"/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ht="13.5" thickTop="1"/>
    <row r="18" spans="2:12" ht="12.75">
      <c r="B18" s="81" t="s">
        <v>141</v>
      </c>
      <c r="D18" s="82"/>
      <c r="E18" s="82"/>
      <c r="F18" s="82"/>
      <c r="G18" s="83"/>
      <c r="H18" s="83"/>
      <c r="L18" s="84" t="s">
        <v>97</v>
      </c>
    </row>
    <row r="19" spans="2:12" ht="12.75">
      <c r="B19" s="81" t="s">
        <v>142</v>
      </c>
      <c r="D19" s="86"/>
      <c r="E19" s="87"/>
      <c r="F19" s="88"/>
      <c r="G19" s="83"/>
      <c r="H19" s="83"/>
      <c r="I19" s="13"/>
      <c r="L19" s="84" t="s">
        <v>98</v>
      </c>
    </row>
    <row r="20" spans="2:14" ht="12.75">
      <c r="B20" s="7"/>
      <c r="C20" s="7"/>
      <c r="D20" s="17"/>
      <c r="E20" s="27"/>
      <c r="F20" s="18"/>
      <c r="G20" s="18"/>
      <c r="H20" s="13"/>
      <c r="I20" s="12"/>
      <c r="J20" s="12"/>
      <c r="K20" s="8"/>
      <c r="L20" s="84" t="s">
        <v>99</v>
      </c>
      <c r="M20" s="33"/>
      <c r="N20" s="29"/>
    </row>
  </sheetData>
  <sheetProtection/>
  <mergeCells count="5">
    <mergeCell ref="C4:J4"/>
    <mergeCell ref="A1:O1"/>
    <mergeCell ref="A2:O2"/>
    <mergeCell ref="A3:D3"/>
    <mergeCell ref="J3:O3"/>
  </mergeCells>
  <printOptions/>
  <pageMargins left="0.5905511811023623" right="0.1968503937007874" top="0.1968503937007874" bottom="0.3937007874015748" header="0.5118110236220472" footer="0.1968503937007874"/>
  <pageSetup horizontalDpi="600" verticalDpi="600" orientation="portrait" paperSize="9" scale="115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7030A0"/>
  </sheetPr>
  <dimension ref="A1:AK14"/>
  <sheetViews>
    <sheetView view="pageBreakPreview" zoomScale="130" zoomScaleNormal="130" zoomScaleSheetLayoutView="130" zoomScalePageLayoutView="0" workbookViewId="0" topLeftCell="A1">
      <selection activeCell="D8" sqref="D8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421875" style="1" customWidth="1"/>
    <col min="5" max="5" width="7.00390625" style="1" hidden="1" customWidth="1"/>
    <col min="6" max="6" width="9.8515625" style="1" hidden="1" customWidth="1"/>
    <col min="7" max="7" width="24.57421875" style="1" hidden="1" customWidth="1"/>
    <col min="8" max="8" width="13.8515625" style="1" hidden="1" customWidth="1"/>
    <col min="9" max="9" width="27.28125" style="1" customWidth="1"/>
    <col min="10" max="10" width="15.8515625" style="1" hidden="1" customWidth="1"/>
    <col min="11" max="11" width="0.71875" style="1" customWidth="1"/>
    <col min="12" max="12" width="8.28125" style="1" customWidth="1"/>
    <col min="13" max="13" width="0.5625" style="1" customWidth="1"/>
    <col min="14" max="14" width="6.42187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103" t="str">
        <f>N_sor1</f>
        <v>"Первенство СДЮСШОР "Комета"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4" customHeight="1">
      <c r="A2" s="97" t="str">
        <f>N_sor2</f>
        <v> (отдельные дистанции)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6.25" customHeight="1">
      <c r="A3" s="104" t="s">
        <v>21</v>
      </c>
      <c r="B3" s="104"/>
      <c r="C3" s="104"/>
      <c r="D3" s="104"/>
      <c r="E3" s="14"/>
      <c r="F3" s="14"/>
      <c r="G3" s="14"/>
      <c r="H3" s="14"/>
      <c r="I3" s="14"/>
      <c r="J3" s="105" t="str">
        <f>D_d2</f>
        <v>01 декабря 2013г.</v>
      </c>
      <c r="K3" s="106"/>
      <c r="L3" s="106"/>
      <c r="M3" s="106"/>
      <c r="N3" s="106"/>
      <c r="O3" s="106"/>
    </row>
    <row r="4" spans="2:37" ht="26.25" customHeight="1">
      <c r="B4" s="16"/>
      <c r="C4" s="96" t="str">
        <f>N_dev</f>
        <v>Юниорки и Женщины</v>
      </c>
      <c r="D4" s="96"/>
      <c r="E4" s="96"/>
      <c r="F4" s="96"/>
      <c r="G4" s="96"/>
      <c r="H4" s="96"/>
      <c r="I4" s="96"/>
      <c r="J4" s="96"/>
      <c r="K4" s="16"/>
      <c r="L4" s="19" t="str">
        <f>const!C12</f>
        <v>3000 метров</v>
      </c>
      <c r="M4" s="16"/>
      <c r="N4" s="16"/>
      <c r="O4" s="16"/>
      <c r="P4" s="5"/>
      <c r="Q4" s="1" t="s">
        <v>30</v>
      </c>
      <c r="R4" s="1" t="s">
        <v>31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12</v>
      </c>
      <c r="I5" s="2" t="s">
        <v>58</v>
      </c>
      <c r="J5" s="2" t="s">
        <v>7</v>
      </c>
      <c r="K5" s="2"/>
      <c r="L5" s="11" t="s">
        <v>3</v>
      </c>
      <c r="M5" s="11"/>
      <c r="N5" s="11" t="s">
        <v>11</v>
      </c>
      <c r="O5" s="2" t="s">
        <v>5</v>
      </c>
      <c r="P5" s="5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92">
        <v>71</v>
      </c>
      <c r="C6" s="92" t="s">
        <v>34</v>
      </c>
      <c r="D6" s="93" t="s">
        <v>59</v>
      </c>
      <c r="E6" s="94" t="s">
        <v>40</v>
      </c>
      <c r="F6" s="94">
        <v>35101</v>
      </c>
      <c r="G6" s="92"/>
      <c r="H6" s="95"/>
      <c r="I6" s="93" t="s">
        <v>36</v>
      </c>
      <c r="J6" s="13"/>
      <c r="K6" s="8"/>
      <c r="L6" s="69">
        <f>(P6*60+Q6)/86400</f>
        <v>0.0034583333333333337</v>
      </c>
      <c r="M6" s="33">
        <f>ROUNDDOWN(L6*86400/2,3)</f>
        <v>149.4</v>
      </c>
      <c r="N6" s="29">
        <f>(L6-L$6)*86400</f>
        <v>0</v>
      </c>
      <c r="O6" s="26" t="str">
        <f>IF(L6&lt;=272.9/86400,"МС",IF(L6&lt;=293.2/86400,"КМС",IF(L6&lt;=314.8/86400,"I разр.",IF(L6&lt;=336.4/86400,"II разр.",IF(L6&lt;=363.4/86400,"III разр.",IF(L6&lt;=395.8/86400,"I юн.",""))))))</f>
        <v>I разр.</v>
      </c>
      <c r="P6" s="3">
        <v>4</v>
      </c>
      <c r="Q6" s="20">
        <v>58.8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92">
        <v>85</v>
      </c>
      <c r="C7" s="92" t="s">
        <v>35</v>
      </c>
      <c r="D7" s="93" t="s">
        <v>152</v>
      </c>
      <c r="E7" s="94" t="s">
        <v>24</v>
      </c>
      <c r="F7" s="94"/>
      <c r="G7" s="92"/>
      <c r="H7" s="95"/>
      <c r="I7" s="93" t="s">
        <v>36</v>
      </c>
      <c r="J7" s="13"/>
      <c r="K7" s="8"/>
      <c r="L7" s="69">
        <f>(P7*60+Q7)/86400</f>
        <v>0.003520601851851852</v>
      </c>
      <c r="M7" s="33">
        <f>ROUNDDOWN(L7*86400/2,3)</f>
        <v>152.09</v>
      </c>
      <c r="N7" s="29">
        <f>(L7-L$6)*86400</f>
        <v>5.379999999999987</v>
      </c>
      <c r="O7" s="6" t="str">
        <f>IF(L7&lt;=272.9/86400,"МС",IF(L7&lt;=293.2/86400,"КМС",IF(L7&lt;=314.8/86400,"I разр.",IF(L7&lt;=336.4/86400,"II разр.",IF(L7&lt;=363.4/86400,"III разр.",IF(L7&lt;=395.8/86400,"I юн.",""))))))</f>
        <v>I разр.</v>
      </c>
      <c r="P7" s="3">
        <v>5</v>
      </c>
      <c r="Q7" s="20">
        <v>4.18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 t="s">
        <v>149</v>
      </c>
      <c r="B8" s="7">
        <v>76</v>
      </c>
      <c r="C8" s="7" t="s">
        <v>35</v>
      </c>
      <c r="D8" s="17" t="s">
        <v>94</v>
      </c>
      <c r="E8" s="27" t="s">
        <v>40</v>
      </c>
      <c r="F8" s="27">
        <v>34806</v>
      </c>
      <c r="G8" s="18"/>
      <c r="H8" s="13"/>
      <c r="I8" s="13" t="s">
        <v>51</v>
      </c>
      <c r="J8" s="13"/>
      <c r="K8" s="8"/>
      <c r="L8" s="69">
        <f>(P8*60+Q8)/86400</f>
        <v>0.003283217592592593</v>
      </c>
      <c r="M8" s="33">
        <f>ROUNDDOWN(L8*86400/2,3)</f>
        <v>141.835</v>
      </c>
      <c r="N8" s="29">
        <f>(L8-L$8)*86400</f>
        <v>0</v>
      </c>
      <c r="O8" s="6" t="str">
        <f>IF(L8&lt;=272.9/86400,"МС",IF(L8&lt;=293.2/86400,"КМС",IF(L8&lt;=314.8/86400,"I разр.",IF(L8&lt;=336.4/86400,"II разр.",IF(L8&lt;=363.4/86400,"III разр.",IF(L8&lt;=395.8/86400,"I юн.",""))))))</f>
        <v>КМС</v>
      </c>
      <c r="P8" s="3">
        <v>4</v>
      </c>
      <c r="Q8" s="20">
        <v>43.67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 t="s">
        <v>149</v>
      </c>
      <c r="B9" s="7">
        <v>74</v>
      </c>
      <c r="C9" s="7" t="s">
        <v>34</v>
      </c>
      <c r="D9" s="17" t="s">
        <v>87</v>
      </c>
      <c r="E9" s="27" t="s">
        <v>40</v>
      </c>
      <c r="F9" s="27">
        <v>34684</v>
      </c>
      <c r="G9" s="18"/>
      <c r="H9" s="13"/>
      <c r="I9" s="13" t="s">
        <v>51</v>
      </c>
      <c r="J9" s="13"/>
      <c r="K9" s="9"/>
      <c r="L9" s="69">
        <f>(P9*60+Q9)/86400</f>
        <v>0.003335300925925926</v>
      </c>
      <c r="M9" s="33">
        <f>ROUNDDOWN(L9*86400/2,3)</f>
        <v>144.085</v>
      </c>
      <c r="N9" s="29">
        <f>(L9-L$8)*86400</f>
        <v>4.499999999999991</v>
      </c>
      <c r="O9" s="6" t="str">
        <f>IF(L9&lt;=272.9/86400,"МС",IF(L9&lt;=293.2/86400,"КМС",IF(L9&lt;=314.8/86400,"I разр.",IF(L9&lt;=336.4/86400,"II разр.",IF(L9&lt;=363.4/86400,"III разр.",IF(L9&lt;=395.8/86400,"I юн.",""))))))</f>
        <v>КМС</v>
      </c>
      <c r="P9" s="3">
        <v>4</v>
      </c>
      <c r="Q9" s="20">
        <v>48.17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6" customHeight="1" thickBot="1">
      <c r="A10" s="34"/>
      <c r="B10" s="35"/>
      <c r="C10" s="35"/>
      <c r="D10" s="40"/>
      <c r="E10" s="65"/>
      <c r="F10" s="35"/>
      <c r="G10" s="35"/>
      <c r="H10" s="41"/>
      <c r="I10" s="35"/>
      <c r="J10" s="41"/>
      <c r="K10" s="74"/>
      <c r="L10" s="67"/>
      <c r="M10" s="68"/>
      <c r="N10" s="59"/>
      <c r="O10" s="34"/>
      <c r="P10" s="5"/>
      <c r="Q10" s="20"/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 thickTop="1">
      <c r="A11" s="6"/>
      <c r="B11" s="7"/>
      <c r="C11" s="7"/>
      <c r="D11" s="17"/>
      <c r="E11" s="27"/>
      <c r="F11" s="18"/>
      <c r="G11" s="18"/>
      <c r="H11" s="13"/>
      <c r="I11" s="12"/>
      <c r="J11" s="12"/>
      <c r="K11" s="8"/>
      <c r="L11" s="22"/>
      <c r="M11" s="33"/>
      <c r="N11" s="29"/>
      <c r="O11" s="6"/>
      <c r="P11" s="5"/>
      <c r="Q11" s="20"/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2:12" ht="12.75">
      <c r="B12" s="81" t="s">
        <v>156</v>
      </c>
      <c r="D12" s="82"/>
      <c r="E12" s="82"/>
      <c r="F12" s="82"/>
      <c r="G12" s="83"/>
      <c r="H12" s="83"/>
      <c r="L12" s="83" t="s">
        <v>62</v>
      </c>
    </row>
    <row r="13" spans="2:12" ht="12.75">
      <c r="B13" s="81" t="s">
        <v>153</v>
      </c>
      <c r="D13" s="86"/>
      <c r="E13" s="87"/>
      <c r="F13" s="88"/>
      <c r="G13" s="83"/>
      <c r="H13" s="83"/>
      <c r="I13" s="13"/>
      <c r="L13" s="83" t="s">
        <v>154</v>
      </c>
    </row>
    <row r="14" spans="2:14" ht="12.75">
      <c r="B14" s="7"/>
      <c r="C14" s="7"/>
      <c r="D14" s="17"/>
      <c r="E14" s="27"/>
      <c r="F14" s="18"/>
      <c r="G14" s="18"/>
      <c r="H14" s="13"/>
      <c r="I14" s="12"/>
      <c r="J14" s="12"/>
      <c r="K14" s="8"/>
      <c r="L14" s="83" t="s">
        <v>155</v>
      </c>
      <c r="M14" s="33"/>
      <c r="N14" s="29"/>
    </row>
  </sheetData>
  <sheetProtection/>
  <mergeCells count="5">
    <mergeCell ref="C4:J4"/>
    <mergeCell ref="A1:O1"/>
    <mergeCell ref="A2:O2"/>
    <mergeCell ref="A3:D3"/>
    <mergeCell ref="J3:O3"/>
  </mergeCells>
  <printOptions/>
  <pageMargins left="0.3937007874015748" right="0.1968503937007874" top="0.1968503937007874" bottom="0.3937007874015748" header="0.5118110236220472" footer="0.1968503937007874"/>
  <pageSetup horizontalDpi="600" verticalDpi="600" orientation="portrait" paperSize="9" scale="105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" sqref="C1:C6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13</v>
      </c>
      <c r="B1" t="s">
        <v>14</v>
      </c>
      <c r="C1" s="43" t="s">
        <v>66</v>
      </c>
    </row>
    <row r="2" spans="2:3" ht="12.75">
      <c r="B2" t="s">
        <v>15</v>
      </c>
      <c r="C2" s="43" t="s">
        <v>67</v>
      </c>
    </row>
    <row r="3" spans="1:3" ht="12.75">
      <c r="A3" t="s">
        <v>16</v>
      </c>
      <c r="B3" t="s">
        <v>17</v>
      </c>
      <c r="C3" s="43" t="s">
        <v>68</v>
      </c>
    </row>
    <row r="4" spans="2:3" ht="12.75">
      <c r="B4" t="s">
        <v>18</v>
      </c>
      <c r="C4" s="43" t="s">
        <v>69</v>
      </c>
    </row>
    <row r="5" spans="2:3" ht="12.75">
      <c r="B5" t="s">
        <v>19</v>
      </c>
      <c r="C5" s="43" t="s">
        <v>70</v>
      </c>
    </row>
    <row r="6" spans="2:3" ht="12.75">
      <c r="B6" t="s">
        <v>20</v>
      </c>
      <c r="C6" s="43"/>
    </row>
    <row r="7" spans="1:3" ht="12.75">
      <c r="A7" s="43" t="s">
        <v>22</v>
      </c>
      <c r="B7" s="43" t="s">
        <v>23</v>
      </c>
      <c r="C7" s="43" t="s">
        <v>45</v>
      </c>
    </row>
    <row r="8" spans="2:3" ht="12.75">
      <c r="B8" s="43" t="s">
        <v>24</v>
      </c>
      <c r="C8" s="43" t="s">
        <v>44</v>
      </c>
    </row>
    <row r="9" spans="1:3" ht="12.75">
      <c r="A9" s="43" t="s">
        <v>25</v>
      </c>
      <c r="B9" s="45" t="s">
        <v>26</v>
      </c>
      <c r="C9" s="43" t="s">
        <v>10</v>
      </c>
    </row>
    <row r="10" spans="2:3" ht="12.75">
      <c r="B10" s="45" t="s">
        <v>27</v>
      </c>
      <c r="C10" s="43" t="s">
        <v>37</v>
      </c>
    </row>
    <row r="11" spans="2:3" ht="12.75">
      <c r="B11" s="45" t="s">
        <v>28</v>
      </c>
      <c r="C11" s="43" t="s">
        <v>46</v>
      </c>
    </row>
    <row r="12" spans="2:3" ht="12.75">
      <c r="B12" s="45" t="s">
        <v>29</v>
      </c>
      <c r="C12" s="43" t="s">
        <v>42</v>
      </c>
    </row>
    <row r="13" spans="2:3" ht="12.75">
      <c r="B13" s="45" t="s">
        <v>26</v>
      </c>
      <c r="C13" s="43" t="s">
        <v>9</v>
      </c>
    </row>
    <row r="14" spans="2:3" ht="12.75">
      <c r="B14" s="45" t="s">
        <v>27</v>
      </c>
      <c r="C14" s="43" t="s">
        <v>38</v>
      </c>
    </row>
    <row r="15" spans="2:3" ht="12.75">
      <c r="B15" s="45" t="s">
        <v>28</v>
      </c>
      <c r="C15" s="43" t="s">
        <v>47</v>
      </c>
    </row>
    <row r="16" spans="2:3" ht="12.75">
      <c r="B16" s="45" t="s">
        <v>29</v>
      </c>
      <c r="C16" s="4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2013-12-01T08:27:35Z</cp:lastPrinted>
  <dcterms:created xsi:type="dcterms:W3CDTF">1996-10-08T23:32:33Z</dcterms:created>
  <dcterms:modified xsi:type="dcterms:W3CDTF">2013-12-01T09:39:03Z</dcterms:modified>
  <cp:category/>
  <cp:version/>
  <cp:contentType/>
  <cp:contentStatus/>
</cp:coreProperties>
</file>