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firstSheet="1" activeTab="6"/>
  </bookViews>
  <sheets>
    <sheet name="500_01" sheetId="1" r:id="rId1"/>
    <sheet name="500_02" sheetId="2" r:id="rId2"/>
    <sheet name="1000_01" sheetId="3" r:id="rId3"/>
    <sheet name="1000_02" sheetId="4" r:id="rId4"/>
    <sheet name="500_21" sheetId="5" r:id="rId5"/>
    <sheet name="500_22" sheetId="6" r:id="rId6"/>
    <sheet name="1000_21" sheetId="7" r:id="rId7"/>
    <sheet name="1000_22" sheetId="8" r:id="rId8"/>
    <sheet name="const" sheetId="9" r:id="rId9"/>
  </sheets>
  <externalReferences>
    <externalReference r:id="rId12"/>
  </externalReference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7">'1000_22'!#REF!</definedName>
    <definedName name="Men1000_1" localSheetId="6">'1000_21'!#REF!</definedName>
    <definedName name="Men1000_1">'1000_01'!$B$6:$B$33</definedName>
    <definedName name="Men1000_2">#REF!</definedName>
    <definedName name="Men500_1" localSheetId="4">'500_21'!#REF!</definedName>
    <definedName name="Men500_1">'500_01'!$B$6:$B$50</definedName>
    <definedName name="Men500_2">'500_21'!$B$7:$B$38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'1000_22'!#REF!</definedName>
    <definedName name="Women1000_1">'1000_02'!$B$7:$B$17</definedName>
    <definedName name="Women1000_2">#REF!</definedName>
    <definedName name="Women500" localSheetId="1">'500_02'!#REF!</definedName>
    <definedName name="Women500" localSheetId="5">'500_22'!#REF!</definedName>
    <definedName name="Women500_1" localSheetId="5">'500_22'!#REF!</definedName>
    <definedName name="Women500_1">'500_02'!$B$6:$B$22</definedName>
    <definedName name="Women500_2">'500_22'!$B$6:$B$18</definedName>
    <definedName name="_xlnm.Print_Titles" localSheetId="2">'1000_01'!$1:$3</definedName>
    <definedName name="_xlnm.Print_Titles" localSheetId="3">'1000_02'!$1:$3</definedName>
    <definedName name="_xlnm.Print_Titles" localSheetId="6">'1000_21'!$1:$3</definedName>
    <definedName name="_xlnm.Print_Titles" localSheetId="7">'1000_22'!$1:$3</definedName>
    <definedName name="_xlnm.Print_Titles" localSheetId="0">'500_01'!$1:$3</definedName>
    <definedName name="_xlnm.Print_Titles" localSheetId="1">'500_02'!$1:$3</definedName>
    <definedName name="_xlnm.Print_Titles" localSheetId="4">'500_21'!$1:$3</definedName>
    <definedName name="_xlnm.Print_Titles" localSheetId="5">'500_22'!$1:$3</definedName>
    <definedName name="_xlnm.Print_Area" localSheetId="2">'1000_01'!$A$1:$O$37</definedName>
    <definedName name="_xlnm.Print_Area" localSheetId="3">'1000_02'!$A$1:$O$47</definedName>
    <definedName name="_xlnm.Print_Area" localSheetId="6">'1000_21'!$A$1:$O$49</definedName>
    <definedName name="_xlnm.Print_Area" localSheetId="7">'1000_22'!$A$1:$O$51</definedName>
    <definedName name="_xlnm.Print_Area" localSheetId="0">'500_01'!$A$1:$O$54</definedName>
    <definedName name="_xlnm.Print_Area" localSheetId="1">'500_02'!$A$1:$O$51</definedName>
    <definedName name="_xlnm.Print_Area" localSheetId="4">'500_21'!$A$1:$O$44</definedName>
    <definedName name="_xlnm.Print_Area" localSheetId="5">'500_22'!$A$1:$O$50</definedName>
  </definedNames>
  <calcPr calcMode="manual" fullCalcOnLoad="1"/>
</workbook>
</file>

<file path=xl/sharedStrings.xml><?xml version="1.0" encoding="utf-8"?>
<sst xmlns="http://schemas.openxmlformats.org/spreadsheetml/2006/main" count="1354" uniqueCount="213">
  <si>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</si>
  <si>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</si>
  <si>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</si>
  <si>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</si>
  <si>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</si>
  <si>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</si>
  <si>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</si>
  <si>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</si>
  <si>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</si>
  <si>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</si>
  <si>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</si>
  <si>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</si>
  <si>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Девушки среднего возраста</t>
  </si>
  <si>
    <t>Юноши среднего возраста</t>
  </si>
  <si>
    <t>Город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</si>
  <si>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</si>
  <si>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</si>
  <si>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</si>
  <si>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</si>
  <si>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</si>
  <si>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</si>
  <si>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</si>
  <si>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</si>
  <si>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</si>
  <si>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</si>
  <si>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</si>
  <si>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</si>
  <si>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</si>
  <si>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</si>
  <si>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</si>
  <si>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</si>
  <si>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</si>
  <si>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</si>
  <si>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</si>
  <si>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</si>
  <si>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</si>
  <si>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i</t>
  </si>
  <si>
    <t>ср</t>
  </si>
  <si>
    <t>o</t>
  </si>
  <si>
    <t>Московская область</t>
  </si>
  <si>
    <t>1500 метров</t>
  </si>
  <si>
    <t>1500м</t>
  </si>
  <si>
    <t>командная гонка</t>
  </si>
  <si>
    <t>1000 м</t>
  </si>
  <si>
    <t>1000 метров</t>
  </si>
  <si>
    <t>Иванова Анастасия</t>
  </si>
  <si>
    <t>3000 метров</t>
  </si>
  <si>
    <t>Шумак Анна</t>
  </si>
  <si>
    <t>Антропова Любовь</t>
  </si>
  <si>
    <t>Замковая Варвара</t>
  </si>
  <si>
    <t>Санкт-Петербург</t>
  </si>
  <si>
    <t>Возр.группа</t>
  </si>
  <si>
    <t>Дробин Станислав</t>
  </si>
  <si>
    <t>Яматин Илья</t>
  </si>
  <si>
    <t>Подольский Александр</t>
  </si>
  <si>
    <t>Горшков Денис</t>
  </si>
  <si>
    <t>Пучков Леонид</t>
  </si>
  <si>
    <t>Шершаков Дмитрий</t>
  </si>
  <si>
    <t>Яблонский Егор</t>
  </si>
  <si>
    <t>Есенин Данил</t>
  </si>
  <si>
    <t>Простев Егор</t>
  </si>
  <si>
    <t>DNS</t>
  </si>
  <si>
    <t>ст</t>
  </si>
  <si>
    <t>DNF</t>
  </si>
  <si>
    <t>КМС</t>
  </si>
  <si>
    <t>Ситаков Роман</t>
  </si>
  <si>
    <t>Ивановская область</t>
  </si>
  <si>
    <t xml:space="preserve">Филимонов Дмитрий </t>
  </si>
  <si>
    <t>05.08.19987</t>
  </si>
  <si>
    <t>Тверская область</t>
  </si>
  <si>
    <t>Саратовская область</t>
  </si>
  <si>
    <t>Дьяконов Александр</t>
  </si>
  <si>
    <t>Монахов Артем</t>
  </si>
  <si>
    <t>Гальчанский Матвей</t>
  </si>
  <si>
    <t>Шотин Никита</t>
  </si>
  <si>
    <t>Иванов Илья</t>
  </si>
  <si>
    <t>Водиченков Антон</t>
  </si>
  <si>
    <t>Мухамедов Амаль</t>
  </si>
  <si>
    <t>Голубчиков Даниил</t>
  </si>
  <si>
    <t>Захаров Руслан</t>
  </si>
  <si>
    <t>Яровой Богдан</t>
  </si>
  <si>
    <t>Филяков Андрей</t>
  </si>
  <si>
    <t>Шкурдов Сергей</t>
  </si>
  <si>
    <t>Нефедов Егор</t>
  </si>
  <si>
    <t>Петров Александр</t>
  </si>
  <si>
    <t>Резников Петр</t>
  </si>
  <si>
    <t xml:space="preserve">Парамонов Артем </t>
  </si>
  <si>
    <t>Регион</t>
  </si>
  <si>
    <t>Ярославская область</t>
  </si>
  <si>
    <t>Кузьмина Ирина</t>
  </si>
  <si>
    <t xml:space="preserve">Кузнецова Ирина </t>
  </si>
  <si>
    <t>Федорова Виктория</t>
  </si>
  <si>
    <t>Шабанова Виктория</t>
  </si>
  <si>
    <t>Чуботару Александра</t>
  </si>
  <si>
    <t>Букина Алина</t>
  </si>
  <si>
    <t>Бекжонова Милена</t>
  </si>
  <si>
    <t>Алтынбаева Полина</t>
  </si>
  <si>
    <t>Жидкова Наталья</t>
  </si>
  <si>
    <t>Коркина Анастасия</t>
  </si>
  <si>
    <t>Владимирская область</t>
  </si>
  <si>
    <t>Алалыкин Александр</t>
  </si>
  <si>
    <t>t льда: -6,4</t>
  </si>
  <si>
    <t>1 разр.</t>
  </si>
  <si>
    <t>WDR</t>
  </si>
  <si>
    <t>"Первенство СДЮСШОР "Комета"</t>
  </si>
  <si>
    <t xml:space="preserve"> (отдельные дистанции)</t>
  </si>
  <si>
    <t>30.11. - 01.12. 2013г.</t>
  </si>
  <si>
    <t>30 ноября 2013г.</t>
  </si>
  <si>
    <t>01 декабря 2013г.</t>
  </si>
  <si>
    <t>Кочетков Павел</t>
  </si>
  <si>
    <t>Токарев Игорь</t>
  </si>
  <si>
    <t>Шестериков Александр</t>
  </si>
  <si>
    <t>Сурков Дмитрий</t>
  </si>
  <si>
    <t>Бордиян Максим</t>
  </si>
  <si>
    <t>Кутузов Никита</t>
  </si>
  <si>
    <t>Филиппов Никита</t>
  </si>
  <si>
    <t>Стрыкуль Александр</t>
  </si>
  <si>
    <t>Трифонов Алексей</t>
  </si>
  <si>
    <t>Пантеелев Максим</t>
  </si>
  <si>
    <t>Курбатов Никита</t>
  </si>
  <si>
    <t>Родионов Кирилл</t>
  </si>
  <si>
    <t>Холодков Никита</t>
  </si>
  <si>
    <t>Буров Дмитрий</t>
  </si>
  <si>
    <t>Левин Андрей</t>
  </si>
  <si>
    <t>Егоров Егор</t>
  </si>
  <si>
    <t>Чобан Денис</t>
  </si>
  <si>
    <t>Голованова Светлана</t>
  </si>
  <si>
    <t>Семерикова Елена</t>
  </si>
  <si>
    <t>Тимофеева Мария</t>
  </si>
  <si>
    <t>Кузнецова Кристина</t>
  </si>
  <si>
    <t>t льда: -6,7</t>
  </si>
  <si>
    <t>t воздуха: +14</t>
  </si>
  <si>
    <t>влажность: 33 %</t>
  </si>
  <si>
    <t>Начало: 11:00</t>
  </si>
  <si>
    <t>Окончание: 11:10</t>
  </si>
  <si>
    <t>Казелина Елизавета</t>
  </si>
  <si>
    <t>МС</t>
  </si>
  <si>
    <t xml:space="preserve">Рогаткина Владлена </t>
  </si>
  <si>
    <t>Смирнова Елена</t>
  </si>
  <si>
    <t>Фомичева Ирина</t>
  </si>
  <si>
    <t xml:space="preserve">Машук Ирина </t>
  </si>
  <si>
    <t>Сунцова Екатерина</t>
  </si>
  <si>
    <t>Тетерина Надежда</t>
  </si>
  <si>
    <t>Газизова Анастасия</t>
  </si>
  <si>
    <t>Григорьева Анна</t>
  </si>
  <si>
    <t>Горбатенко Дарья</t>
  </si>
  <si>
    <t>Соколова Ксения</t>
  </si>
  <si>
    <t>Черепнина Софья</t>
  </si>
  <si>
    <t>Лоскутова Юлия</t>
  </si>
  <si>
    <t xml:space="preserve">Евграфова Ксения </t>
  </si>
  <si>
    <t>Начало: 11:10</t>
  </si>
  <si>
    <t>Окончание: 11:20</t>
  </si>
  <si>
    <t>Девушки старшего возраста</t>
  </si>
  <si>
    <t>I разр.</t>
  </si>
  <si>
    <t>II разр.</t>
  </si>
  <si>
    <t>II юн.</t>
  </si>
  <si>
    <t>Начало: 11:50</t>
  </si>
  <si>
    <t>Окончание: 12:20</t>
  </si>
  <si>
    <t>DQ</t>
  </si>
  <si>
    <t>Начало: 13:35</t>
  </si>
  <si>
    <t>Окончание: 13:45</t>
  </si>
  <si>
    <t>Белко Ирина</t>
  </si>
  <si>
    <t>Начало: 13:45</t>
  </si>
  <si>
    <t>Окончание: 13:52</t>
  </si>
  <si>
    <t>III разр.</t>
  </si>
  <si>
    <t>Начало: 14:20</t>
  </si>
  <si>
    <t>Окончание: 14:45</t>
  </si>
  <si>
    <t>Михайлов Дмитрий</t>
  </si>
  <si>
    <t>Гусев Андрей</t>
  </si>
  <si>
    <t>Карзанов Илья</t>
  </si>
  <si>
    <t>юн</t>
  </si>
  <si>
    <t>Кучеренко Василий</t>
  </si>
  <si>
    <t>Рыбаков Илья</t>
  </si>
  <si>
    <t>Коттель Михаил</t>
  </si>
  <si>
    <t>Начало: 10:20</t>
  </si>
  <si>
    <t>t воздуха: +13,3</t>
  </si>
  <si>
    <t>влажность: 34 %</t>
  </si>
  <si>
    <t>Окончание: 10:30</t>
  </si>
  <si>
    <t>Начало: 10:30</t>
  </si>
  <si>
    <t>Окончание: 10:35</t>
  </si>
  <si>
    <t>Гришина Ксения</t>
  </si>
  <si>
    <t>Ларионова Виктория</t>
  </si>
  <si>
    <t xml:space="preserve">Еранина Елена </t>
  </si>
  <si>
    <t>08.03.95г.</t>
  </si>
  <si>
    <t>Начало: 10:35</t>
  </si>
  <si>
    <t>Окончание: 10:40</t>
  </si>
  <si>
    <t>Юниорки и Женщины</t>
  </si>
  <si>
    <t/>
  </si>
  <si>
    <t>t льда: -6,3</t>
  </si>
  <si>
    <t>в/к</t>
  </si>
  <si>
    <t>Начало: 12:00</t>
  </si>
  <si>
    <t>t воздуха: +13,6</t>
  </si>
  <si>
    <t>влажность: 32 %</t>
  </si>
  <si>
    <t>Начало: 12:20</t>
  </si>
  <si>
    <t>Окончание: 12:35</t>
  </si>
  <si>
    <t>Филимонова Людмила</t>
  </si>
  <si>
    <t>Соколова Екатерина</t>
  </si>
  <si>
    <t>Скворцова Кристина</t>
  </si>
  <si>
    <t>Начало: 12:15</t>
  </si>
  <si>
    <t>Начало: 12:50</t>
  </si>
  <si>
    <t>Окончание: 13:20</t>
  </si>
  <si>
    <t>5000 метров</t>
  </si>
  <si>
    <t xml:space="preserve">Таболов Вячеслав </t>
  </si>
  <si>
    <t>Акимов Дмитрий</t>
  </si>
  <si>
    <t xml:space="preserve">Кириков Алексей </t>
  </si>
  <si>
    <t>Начало: 13:20</t>
  </si>
  <si>
    <t>Окончание: 13:25</t>
  </si>
  <si>
    <t>Юноши старшего возраста</t>
  </si>
  <si>
    <t>Тимощук Артур</t>
  </si>
  <si>
    <t>Тимощук Алексей</t>
  </si>
  <si>
    <t>Начало: 13:25</t>
  </si>
  <si>
    <t>Окончание: 13:30</t>
  </si>
  <si>
    <t>Юниоры и Мужчины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</si>
</sst>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4"/>
      <name val="Monotype Corsiva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8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183" fontId="1" fillId="0" borderId="12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183" fontId="1" fillId="0" borderId="12" xfId="0" applyNumberFormat="1" applyFont="1" applyBorder="1" applyAlignment="1">
      <alignment horizontal="left" vertical="justify"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14" fontId="1" fillId="0" borderId="0" xfId="53" applyNumberFormat="1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justify"/>
      <protection/>
    </xf>
    <xf numFmtId="180" fontId="1" fillId="0" borderId="0" xfId="53" applyNumberFormat="1" applyFont="1" applyBorder="1" applyAlignment="1">
      <alignment vertical="justify"/>
      <protection/>
    </xf>
    <xf numFmtId="183" fontId="1" fillId="0" borderId="0" xfId="53" applyNumberFormat="1" applyFont="1" applyBorder="1" applyAlignment="1">
      <alignment horizontal="left" vertical="justify"/>
      <protection/>
    </xf>
    <xf numFmtId="202" fontId="1" fillId="0" borderId="0" xfId="53" applyNumberFormat="1" applyFont="1" applyBorder="1" applyAlignment="1">
      <alignment horizontal="left" vertical="justify" wrapText="1"/>
      <protection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1" fillId="0" borderId="0" xfId="53" applyFont="1" applyFill="1" applyBorder="1" applyAlignment="1">
      <alignment horizontal="left" vertical="justify"/>
      <protection/>
    </xf>
    <xf numFmtId="14" fontId="1" fillId="0" borderId="0" xfId="53" applyNumberFormat="1" applyFont="1" applyFill="1" applyBorder="1" applyAlignment="1">
      <alignment horizontal="center" vertical="justify"/>
      <protection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left" vertical="justify" wrapText="1"/>
      <protection/>
    </xf>
    <xf numFmtId="14" fontId="1" fillId="0" borderId="10" xfId="53" applyNumberFormat="1" applyFont="1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vertical="justify" wrapText="1"/>
      <protection/>
    </xf>
    <xf numFmtId="180" fontId="1" fillId="0" borderId="10" xfId="53" applyNumberFormat="1" applyFont="1" applyFill="1" applyBorder="1" applyAlignment="1">
      <alignment vertical="justify"/>
      <protection/>
    </xf>
    <xf numFmtId="182" fontId="3" fillId="0" borderId="10" xfId="53" applyNumberFormat="1" applyFont="1" applyBorder="1" applyAlignment="1">
      <alignment horizontal="left" vertical="justify"/>
      <protection/>
    </xf>
    <xf numFmtId="183" fontId="1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1" fillId="0" borderId="0" xfId="53" applyFont="1" applyBorder="1" applyAlignment="1">
      <alignment vertical="justify"/>
      <protection/>
    </xf>
    <xf numFmtId="0" fontId="1" fillId="0" borderId="11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left" vertical="justify"/>
      <protection/>
    </xf>
    <xf numFmtId="14" fontId="1" fillId="0" borderId="11" xfId="53" applyNumberFormat="1" applyFont="1" applyFill="1" applyBorder="1" applyAlignment="1">
      <alignment horizontal="center" vertical="justify"/>
      <protection/>
    </xf>
    <xf numFmtId="0" fontId="1" fillId="0" borderId="11" xfId="53" applyFont="1" applyFill="1" applyBorder="1" applyAlignment="1">
      <alignment vertical="justify"/>
      <protection/>
    </xf>
    <xf numFmtId="0" fontId="1" fillId="0" borderId="10" xfId="53" applyFont="1" applyFill="1" applyBorder="1" applyAlignment="1">
      <alignment horizontal="left" vertical="justify"/>
      <protection/>
    </xf>
    <xf numFmtId="14" fontId="1" fillId="0" borderId="10" xfId="53" applyNumberFormat="1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vertical="justify"/>
      <protection/>
    </xf>
    <xf numFmtId="0" fontId="1" fillId="0" borderId="10" xfId="53" applyFont="1" applyBorder="1" applyAlignment="1">
      <alignment vertical="justify"/>
      <protection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1" fillId="0" borderId="11" xfId="53" applyFont="1" applyBorder="1" applyAlignment="1">
      <alignment vertical="justify"/>
      <protection/>
    </xf>
    <xf numFmtId="0" fontId="5" fillId="0" borderId="0" xfId="0" applyFont="1" applyAlignment="1">
      <alignment horizontal="center"/>
    </xf>
    <xf numFmtId="182" fontId="3" fillId="0" borderId="0" xfId="53" applyNumberFormat="1" applyFont="1" applyBorder="1" applyAlignment="1">
      <alignment horizontal="left" vertical="justify"/>
      <protection/>
    </xf>
    <xf numFmtId="0" fontId="11" fillId="0" borderId="0" xfId="0" applyFont="1" applyAlignment="1">
      <alignment/>
    </xf>
    <xf numFmtId="0" fontId="52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 vertical="justify"/>
    </xf>
    <xf numFmtId="0" fontId="52" fillId="0" borderId="0" xfId="0" applyFont="1" applyFill="1" applyBorder="1" applyAlignment="1">
      <alignment horizontal="left" vertical="justify" wrapText="1"/>
    </xf>
    <xf numFmtId="14" fontId="52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182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vertical="justify" wrapText="1"/>
    </xf>
    <xf numFmtId="0" fontId="13" fillId="0" borderId="10" xfId="0" applyFont="1" applyFill="1" applyBorder="1" applyAlignment="1">
      <alignment vertical="justify"/>
    </xf>
    <xf numFmtId="0" fontId="14" fillId="0" borderId="10" xfId="0" applyFont="1" applyBorder="1" applyAlignment="1">
      <alignment horizontal="left" vertical="justify" wrapText="1"/>
    </xf>
    <xf numFmtId="183" fontId="13" fillId="0" borderId="10" xfId="0" applyNumberFormat="1" applyFont="1" applyBorder="1" applyAlignment="1">
      <alignment horizontal="left" vertical="justify" wrapText="1"/>
    </xf>
    <xf numFmtId="202" fontId="13" fillId="0" borderId="10" xfId="0" applyNumberFormat="1" applyFont="1" applyBorder="1" applyAlignment="1">
      <alignment horizontal="left" vertical="justify" wrapText="1"/>
    </xf>
    <xf numFmtId="2" fontId="3" fillId="0" borderId="1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left" vertical="justify" wrapText="1"/>
    </xf>
    <xf numFmtId="180" fontId="1" fillId="0" borderId="12" xfId="0" applyNumberFormat="1" applyFont="1" applyBorder="1" applyAlignment="1">
      <alignment vertical="justify"/>
    </xf>
    <xf numFmtId="2" fontId="3" fillId="0" borderId="12" xfId="0" applyNumberFormat="1" applyFont="1" applyBorder="1" applyAlignment="1">
      <alignment horizontal="left" vertical="justify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 horizontal="center" vertical="justify"/>
    </xf>
    <xf numFmtId="0" fontId="53" fillId="0" borderId="0" xfId="0" applyFont="1" applyFill="1" applyBorder="1" applyAlignment="1">
      <alignment horizontal="left" vertical="justify" wrapText="1"/>
    </xf>
    <xf numFmtId="14" fontId="53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183" fontId="11" fillId="0" borderId="0" xfId="0" applyNumberFormat="1" applyFont="1" applyBorder="1" applyAlignment="1">
      <alignment horizontal="left" vertical="justify"/>
    </xf>
    <xf numFmtId="202" fontId="11" fillId="0" borderId="0" xfId="0" applyNumberFormat="1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80" fontId="1" fillId="0" borderId="11" xfId="53" applyNumberFormat="1" applyFont="1" applyBorder="1" applyAlignment="1">
      <alignment vertical="justify"/>
      <protection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1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180" fontId="1" fillId="0" borderId="11" xfId="0" applyNumberFormat="1" applyFont="1" applyFill="1" applyBorder="1" applyAlignment="1">
      <alignment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2.jpeg" /><Relationship Id="rId3" Type="http://schemas.openxmlformats.org/officeDocument/2006/relationships/image" Target="../media/image31.emf" /><Relationship Id="rId4" Type="http://schemas.openxmlformats.org/officeDocument/2006/relationships/image" Target="../media/image8.emf" /><Relationship Id="rId5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2.jpeg" /><Relationship Id="rId3" Type="http://schemas.openxmlformats.org/officeDocument/2006/relationships/image" Target="../media/image33.emf" /><Relationship Id="rId4" Type="http://schemas.openxmlformats.org/officeDocument/2006/relationships/image" Target="../media/image22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2.jpeg" /><Relationship Id="rId3" Type="http://schemas.openxmlformats.org/officeDocument/2006/relationships/image" Target="../media/image30.emf" /><Relationship Id="rId4" Type="http://schemas.openxmlformats.org/officeDocument/2006/relationships/image" Target="../media/image29.emf" /><Relationship Id="rId5" Type="http://schemas.openxmlformats.org/officeDocument/2006/relationships/image" Target="../media/image2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2.jpeg" /><Relationship Id="rId3" Type="http://schemas.openxmlformats.org/officeDocument/2006/relationships/image" Target="../media/image2.emf" /><Relationship Id="rId4" Type="http://schemas.openxmlformats.org/officeDocument/2006/relationships/image" Target="../media/image25.emf" /><Relationship Id="rId5" Type="http://schemas.openxmlformats.org/officeDocument/2006/relationships/image" Target="../media/image26.emf" /><Relationship Id="rId6" Type="http://schemas.openxmlformats.org/officeDocument/2006/relationships/image" Target="../media/image28.emf" /><Relationship Id="rId7" Type="http://schemas.openxmlformats.org/officeDocument/2006/relationships/image" Target="../media/image27.emf" /><Relationship Id="rId8" Type="http://schemas.openxmlformats.org/officeDocument/2006/relationships/image" Target="../media/image2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2.jpeg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2.jpeg" /><Relationship Id="rId3" Type="http://schemas.openxmlformats.org/officeDocument/2006/relationships/image" Target="../media/image15.emf" /><Relationship Id="rId4" Type="http://schemas.openxmlformats.org/officeDocument/2006/relationships/image" Target="../media/image20.emf" /><Relationship Id="rId5" Type="http://schemas.openxmlformats.org/officeDocument/2006/relationships/image" Target="../media/image19.emf" /><Relationship Id="rId6" Type="http://schemas.openxmlformats.org/officeDocument/2006/relationships/image" Target="../media/image9.emf" /><Relationship Id="rId7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2.jpeg" /><Relationship Id="rId3" Type="http://schemas.openxmlformats.org/officeDocument/2006/relationships/image" Target="../media/image14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2.jpeg" /><Relationship Id="rId3" Type="http://schemas.openxmlformats.org/officeDocument/2006/relationships/image" Target="../media/image13.emf" /><Relationship Id="rId4" Type="http://schemas.openxmlformats.org/officeDocument/2006/relationships/image" Target="../media/image10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85725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19050</xdr:rowOff>
    </xdr:from>
    <xdr:to>
      <xdr:col>14</xdr:col>
      <xdr:colOff>504825</xdr:colOff>
      <xdr:row>1</xdr:row>
      <xdr:rowOff>85725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190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</xdr:row>
      <xdr:rowOff>9525</xdr:rowOff>
    </xdr:from>
    <xdr:to>
      <xdr:col>20</xdr:col>
      <xdr:colOff>361950</xdr:colOff>
      <xdr:row>3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6762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2</xdr:row>
      <xdr:rowOff>9525</xdr:rowOff>
    </xdr:from>
    <xdr:to>
      <xdr:col>18</xdr:col>
      <xdr:colOff>561975</xdr:colOff>
      <xdr:row>3</xdr:row>
      <xdr:rowOff>95250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6762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9525</xdr:rowOff>
    </xdr:from>
    <xdr:to>
      <xdr:col>17</xdr:col>
      <xdr:colOff>180975</xdr:colOff>
      <xdr:row>3</xdr:row>
      <xdr:rowOff>104775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6762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342900</xdr:colOff>
      <xdr:row>1</xdr:row>
      <xdr:rowOff>228600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0</xdr:row>
      <xdr:rowOff>47625</xdr:rowOff>
    </xdr:from>
    <xdr:to>
      <xdr:col>14</xdr:col>
      <xdr:colOff>495300</xdr:colOff>
      <xdr:row>1</xdr:row>
      <xdr:rowOff>161925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7625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26</xdr:row>
      <xdr:rowOff>0</xdr:rowOff>
    </xdr:from>
    <xdr:to>
      <xdr:col>17</xdr:col>
      <xdr:colOff>171450</xdr:colOff>
      <xdr:row>28</xdr:row>
      <xdr:rowOff>28575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91200" y="5181600"/>
          <a:ext cx="923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3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24775" y="6381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3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15125" y="6381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9525</xdr:rowOff>
    </xdr:from>
    <xdr:to>
      <xdr:col>17</xdr:col>
      <xdr:colOff>152400</xdr:colOff>
      <xdr:row>3</xdr:row>
      <xdr:rowOff>47625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81675" y="647700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219075</xdr:colOff>
      <xdr:row>1</xdr:row>
      <xdr:rowOff>266700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0</xdr:row>
      <xdr:rowOff>76200</xdr:rowOff>
    </xdr:from>
    <xdr:to>
      <xdr:col>14</xdr:col>
      <xdr:colOff>466725</xdr:colOff>
      <xdr:row>1</xdr:row>
      <xdr:rowOff>238125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7620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2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4000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561975</xdr:colOff>
      <xdr:row>2</xdr:row>
      <xdr:rowOff>152400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38975" y="38100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2</xdr:row>
      <xdr:rowOff>171450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3714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295275</xdr:colOff>
      <xdr:row>1</xdr:row>
      <xdr:rowOff>219075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104775</xdr:rowOff>
    </xdr:from>
    <xdr:to>
      <xdr:col>14</xdr:col>
      <xdr:colOff>485775</xdr:colOff>
      <xdr:row>1</xdr:row>
      <xdr:rowOff>219075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047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3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6096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2</xdr:row>
      <xdr:rowOff>19050</xdr:rowOff>
    </xdr:from>
    <xdr:to>
      <xdr:col>18</xdr:col>
      <xdr:colOff>495300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6096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5905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22</xdr:row>
      <xdr:rowOff>9525</xdr:rowOff>
    </xdr:from>
    <xdr:to>
      <xdr:col>20</xdr:col>
      <xdr:colOff>257175</xdr:colOff>
      <xdr:row>24</xdr:row>
      <xdr:rowOff>171450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48575" y="4276725"/>
          <a:ext cx="942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22</xdr:row>
      <xdr:rowOff>9525</xdr:rowOff>
    </xdr:from>
    <xdr:to>
      <xdr:col>18</xdr:col>
      <xdr:colOff>495300</xdr:colOff>
      <xdr:row>24</xdr:row>
      <xdr:rowOff>180975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0" y="4276725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22</xdr:row>
      <xdr:rowOff>0</xdr:rowOff>
    </xdr:from>
    <xdr:to>
      <xdr:col>17</xdr:col>
      <xdr:colOff>180975</xdr:colOff>
      <xdr:row>24</xdr:row>
      <xdr:rowOff>209550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62625" y="4267200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295275</xdr:colOff>
      <xdr:row>1</xdr:row>
      <xdr:rowOff>266700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981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0</xdr:row>
      <xdr:rowOff>57150</xdr:rowOff>
    </xdr:from>
    <xdr:to>
      <xdr:col>14</xdr:col>
      <xdr:colOff>419100</xdr:colOff>
      <xdr:row>1</xdr:row>
      <xdr:rowOff>209550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5715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276225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5715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2</xdr:row>
      <xdr:rowOff>0</xdr:rowOff>
    </xdr:from>
    <xdr:to>
      <xdr:col>18</xdr:col>
      <xdr:colOff>542925</xdr:colOff>
      <xdr:row>3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57150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</xdr:row>
      <xdr:rowOff>0</xdr:rowOff>
    </xdr:from>
    <xdr:to>
      <xdr:col>17</xdr:col>
      <xdr:colOff>171450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57150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295275</xdr:colOff>
      <xdr:row>1</xdr:row>
      <xdr:rowOff>257175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66675</xdr:rowOff>
    </xdr:from>
    <xdr:to>
      <xdr:col>14</xdr:col>
      <xdr:colOff>466725</xdr:colOff>
      <xdr:row>1</xdr:row>
      <xdr:rowOff>209550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666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2</xdr:row>
      <xdr:rowOff>0</xdr:rowOff>
    </xdr:from>
    <xdr:to>
      <xdr:col>20</xdr:col>
      <xdr:colOff>219075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96225" y="5905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</xdr:row>
      <xdr:rowOff>9525</xdr:rowOff>
    </xdr:from>
    <xdr:to>
      <xdr:col>18</xdr:col>
      <xdr:colOff>457200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24675" y="60007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0</xdr:rowOff>
    </xdr:from>
    <xdr:to>
      <xdr:col>16</xdr:col>
      <xdr:colOff>561975</xdr:colOff>
      <xdr:row>2</xdr:row>
      <xdr:rowOff>381000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59055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23</xdr:row>
      <xdr:rowOff>38100</xdr:rowOff>
    </xdr:from>
    <xdr:to>
      <xdr:col>17</xdr:col>
      <xdr:colOff>123825</xdr:colOff>
      <xdr:row>25</xdr:row>
      <xdr:rowOff>85725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38825" y="47720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38</xdr:row>
      <xdr:rowOff>0</xdr:rowOff>
    </xdr:from>
    <xdr:to>
      <xdr:col>17</xdr:col>
      <xdr:colOff>104775</xdr:colOff>
      <xdr:row>40</xdr:row>
      <xdr:rowOff>38100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29300" y="7181850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295275</xdr:colOff>
      <xdr:row>1</xdr:row>
      <xdr:rowOff>228600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66675</xdr:rowOff>
    </xdr:from>
    <xdr:to>
      <xdr:col>14</xdr:col>
      <xdr:colOff>466725</xdr:colOff>
      <xdr:row>1</xdr:row>
      <xdr:rowOff>219075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666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</xdr:row>
      <xdr:rowOff>19050</xdr:rowOff>
    </xdr:from>
    <xdr:to>
      <xdr:col>20</xdr:col>
      <xdr:colOff>361950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5905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2</xdr:row>
      <xdr:rowOff>9525</xdr:rowOff>
    </xdr:from>
    <xdr:to>
      <xdr:col>18</xdr:col>
      <xdr:colOff>533400</xdr:colOff>
      <xdr:row>2</xdr:row>
      <xdr:rowOff>371475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5810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19050</xdr:rowOff>
    </xdr:from>
    <xdr:to>
      <xdr:col>17</xdr:col>
      <xdr:colOff>152400</xdr:colOff>
      <xdr:row>2</xdr:row>
      <xdr:rowOff>419100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5905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295275</xdr:colOff>
      <xdr:row>1</xdr:row>
      <xdr:rowOff>266700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95250</xdr:rowOff>
    </xdr:from>
    <xdr:to>
      <xdr:col>14</xdr:col>
      <xdr:colOff>514350</xdr:colOff>
      <xdr:row>1</xdr:row>
      <xdr:rowOff>228600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9525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314325</xdr:colOff>
      <xdr:row>2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6191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1</xdr:row>
      <xdr:rowOff>180975</xdr:rowOff>
    </xdr:from>
    <xdr:to>
      <xdr:col>18</xdr:col>
      <xdr:colOff>504825</xdr:colOff>
      <xdr:row>2</xdr:row>
      <xdr:rowOff>238125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4857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133350</xdr:colOff>
      <xdr:row>2</xdr:row>
      <xdr:rowOff>238125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29325" y="4572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11.13%20&#1054;&#1090;&#1082;&#1088;&#1099;&#1090;&#1080;&#1077;%20&#1079;&#1080;&#1084;&#1085;&#1077;&#1075;&#1086;%20&#1089;&#1087;&#1086;&#1088;&#1090;&#1080;&#1074;&#1085;&#1086;&#1075;&#1086;%20&#1089;&#1077;&#1079;&#1086;&#1085;&#1072;-2\&#1056;&#1077;&#1079;&#1091;&#1083;&#1100;&#1090;&#1072;&#1090;&#1099;%20&#1089;&#1088;&#1077;&#1076;&#1085;&#1080;&#1081;%20&#1074;&#1086;&#1079;&#1088;&#1072;&#1089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_02"/>
      <sheetName val="500_21"/>
      <sheetName val="500_22"/>
      <sheetName val="1000_21"/>
      <sheetName val="1000_22"/>
      <sheetName val="Сумма"/>
      <sheetName val="const"/>
    </sheetNames>
    <sheetDataSet>
      <sheetData sheetId="9">
        <row r="12">
          <cell r="C12" t="str">
            <v>3000 метров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7030A0"/>
  </sheetPr>
  <dimension ref="A1:AK54"/>
  <sheetViews>
    <sheetView view="pageBreakPreview" zoomScale="115" zoomScaleSheetLayoutView="115" zoomScalePageLayoutView="0" workbookViewId="0" topLeftCell="A28">
      <selection activeCell="O19" sqref="O19"/>
    </sheetView>
  </sheetViews>
  <sheetFormatPr defaultColWidth="9.140625" defaultRowHeight="12.75"/>
  <cols>
    <col min="1" max="1" width="5.57421875" style="1" customWidth="1"/>
    <col min="2" max="2" width="5.421875" style="1" customWidth="1"/>
    <col min="3" max="3" width="7.00390625" style="1" customWidth="1"/>
    <col min="4" max="4" width="22.7109375" style="1" customWidth="1"/>
    <col min="5" max="5" width="11.28125" style="1" hidden="1" customWidth="1"/>
    <col min="6" max="6" width="9.8515625" style="1" hidden="1" customWidth="1"/>
    <col min="7" max="7" width="21.28125" style="1" hidden="1" customWidth="1"/>
    <col min="8" max="8" width="16.57421875" style="1" hidden="1" customWidth="1"/>
    <col min="9" max="9" width="22.57421875" style="1" customWidth="1"/>
    <col min="10" max="10" width="15.7109375" style="1" hidden="1" customWidth="1"/>
    <col min="11" max="11" width="0.71875" style="1" hidden="1" customWidth="1"/>
    <col min="12" max="12" width="8.28125" style="1" customWidth="1"/>
    <col min="13" max="13" width="7.28125" style="1" hidden="1" customWidth="1"/>
    <col min="14" max="14" width="6.0039062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0" customHeight="1">
      <c r="A1" s="165" t="str">
        <f>N_sor1</f>
        <v>"Первенство СДЮСШОР "Комета"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2.5" customHeight="1">
      <c r="A2" s="166" t="str">
        <f>N_sor2</f>
        <v> (отдельные дистанции)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1.75" customHeight="1">
      <c r="A3" s="167" t="s">
        <v>23</v>
      </c>
      <c r="B3" s="167"/>
      <c r="C3" s="167"/>
      <c r="D3" s="167"/>
      <c r="E3" s="142"/>
      <c r="F3" s="142"/>
      <c r="G3" s="142"/>
      <c r="H3" s="142"/>
      <c r="I3" s="142"/>
      <c r="J3" s="168" t="str">
        <f>D_d1</f>
        <v>30 ноября 2013г.</v>
      </c>
      <c r="K3" s="169"/>
      <c r="L3" s="169"/>
      <c r="M3" s="169"/>
      <c r="N3" s="169"/>
      <c r="O3" s="169"/>
    </row>
    <row r="4" spans="2:31" ht="24" customHeight="1">
      <c r="B4" s="15"/>
      <c r="C4" s="164" t="str">
        <f>N_un</f>
        <v>Юноши среднего возраста</v>
      </c>
      <c r="D4" s="164"/>
      <c r="E4" s="164"/>
      <c r="F4" s="164"/>
      <c r="G4" s="164"/>
      <c r="H4" s="164"/>
      <c r="I4" s="164"/>
      <c r="J4" s="164"/>
      <c r="K4" s="15"/>
      <c r="L4" s="18" t="str">
        <f>const!C9</f>
        <v>500 метров</v>
      </c>
      <c r="M4" s="15"/>
      <c r="N4" s="15"/>
      <c r="O4" s="15"/>
      <c r="P4" s="3"/>
      <c r="Q4" s="4">
        <v>37.5</v>
      </c>
      <c r="R4" s="4">
        <v>35.4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4.2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51</v>
      </c>
      <c r="F5" s="2" t="s">
        <v>1</v>
      </c>
      <c r="G5" s="2" t="s">
        <v>87</v>
      </c>
      <c r="H5" s="2" t="s">
        <v>14</v>
      </c>
      <c r="I5" s="2" t="s">
        <v>87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3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2.75" customHeight="1" thickTop="1">
      <c r="A6" s="6">
        <v>1</v>
      </c>
      <c r="B6" s="49">
        <v>163</v>
      </c>
      <c r="C6" s="49" t="s">
        <v>38</v>
      </c>
      <c r="D6" s="52" t="s">
        <v>79</v>
      </c>
      <c r="E6" s="53" t="s">
        <v>37</v>
      </c>
      <c r="F6" s="53">
        <v>36088</v>
      </c>
      <c r="G6" s="52"/>
      <c r="H6" s="50"/>
      <c r="I6" s="50" t="s">
        <v>50</v>
      </c>
      <c r="J6" s="50"/>
      <c r="K6" s="144"/>
      <c r="L6" s="145">
        <v>39.54</v>
      </c>
      <c r="M6" s="51">
        <f aca="true" t="shared" si="0" ref="M6:M21">L6</f>
        <v>39.54</v>
      </c>
      <c r="N6" s="80">
        <f aca="true" t="shared" si="1" ref="N6:N42">L6-L$6</f>
        <v>0</v>
      </c>
      <c r="O6" s="25" t="str">
        <f aca="true" t="shared" si="2" ref="O6:O49">IF(L6&lt;=41,"КМС",IF(L6&lt;=43.4,"I разр.",IF(L6&lt;=46.2,"II разр.",IF(L6&lt;=49.7,"III разр.",IF(L6&lt;=53.9,"I юн.",IF(L6&lt;=59.5,"II юн.",IF(L6&lt;=66.5,"III юн.","")))))))</f>
        <v>КМС</v>
      </c>
      <c r="P6" s="3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2.75" customHeight="1">
      <c r="A7" s="6">
        <v>2</v>
      </c>
      <c r="B7" s="7">
        <v>131</v>
      </c>
      <c r="C7" s="7" t="s">
        <v>36</v>
      </c>
      <c r="D7" s="16" t="s">
        <v>124</v>
      </c>
      <c r="E7" s="26" t="s">
        <v>37</v>
      </c>
      <c r="F7" s="17"/>
      <c r="G7" s="16"/>
      <c r="H7" s="13"/>
      <c r="I7" s="13" t="s">
        <v>39</v>
      </c>
      <c r="J7" s="13"/>
      <c r="K7" s="12"/>
      <c r="L7" s="143">
        <v>39.68</v>
      </c>
      <c r="M7" s="20">
        <f t="shared" si="0"/>
        <v>39.68</v>
      </c>
      <c r="N7" s="29">
        <f t="shared" si="1"/>
        <v>0.14000000000000057</v>
      </c>
      <c r="O7" s="6" t="str">
        <f t="shared" si="2"/>
        <v>КМС</v>
      </c>
      <c r="P7" s="3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2.75" customHeight="1">
      <c r="A8" s="6">
        <v>3</v>
      </c>
      <c r="B8" s="7">
        <v>137</v>
      </c>
      <c r="C8" s="7" t="s">
        <v>38</v>
      </c>
      <c r="D8" s="16" t="s">
        <v>67</v>
      </c>
      <c r="E8" s="26" t="s">
        <v>37</v>
      </c>
      <c r="F8" s="17" t="s">
        <v>68</v>
      </c>
      <c r="G8" s="16"/>
      <c r="H8" s="13"/>
      <c r="I8" s="13" t="s">
        <v>39</v>
      </c>
      <c r="J8" s="13"/>
      <c r="K8" s="28"/>
      <c r="L8" s="143">
        <v>39.97</v>
      </c>
      <c r="M8" s="20">
        <f t="shared" si="0"/>
        <v>39.97</v>
      </c>
      <c r="N8" s="29">
        <f t="shared" si="1"/>
        <v>0.4299999999999997</v>
      </c>
      <c r="O8" s="6" t="str">
        <f t="shared" si="2"/>
        <v>КМС</v>
      </c>
      <c r="P8" s="3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2.75" customHeight="1">
      <c r="A9" s="6">
        <v>4</v>
      </c>
      <c r="B9" s="7">
        <v>146</v>
      </c>
      <c r="C9" s="7" t="s">
        <v>38</v>
      </c>
      <c r="D9" s="16" t="s">
        <v>78</v>
      </c>
      <c r="E9" s="26" t="s">
        <v>37</v>
      </c>
      <c r="F9" s="26">
        <v>36357</v>
      </c>
      <c r="G9" s="16"/>
      <c r="H9" s="13"/>
      <c r="I9" s="13" t="s">
        <v>99</v>
      </c>
      <c r="J9" s="13"/>
      <c r="K9" s="28"/>
      <c r="L9" s="143">
        <v>40.6</v>
      </c>
      <c r="M9" s="20">
        <f t="shared" si="0"/>
        <v>40.6</v>
      </c>
      <c r="N9" s="29">
        <f t="shared" si="1"/>
        <v>1.0600000000000023</v>
      </c>
      <c r="O9" s="6" t="str">
        <f t="shared" si="2"/>
        <v>КМС</v>
      </c>
      <c r="P9" s="3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2.75" customHeight="1">
      <c r="A10" s="6">
        <v>5</v>
      </c>
      <c r="B10" s="7">
        <v>147</v>
      </c>
      <c r="C10" s="7" t="s">
        <v>36</v>
      </c>
      <c r="D10" s="16" t="s">
        <v>85</v>
      </c>
      <c r="E10" s="26" t="s">
        <v>37</v>
      </c>
      <c r="F10" s="26">
        <v>36353</v>
      </c>
      <c r="G10" s="16"/>
      <c r="H10" s="13"/>
      <c r="I10" s="13" t="s">
        <v>39</v>
      </c>
      <c r="J10" s="13"/>
      <c r="K10" s="12"/>
      <c r="L10" s="143">
        <v>41.4</v>
      </c>
      <c r="M10" s="20">
        <f t="shared" si="0"/>
        <v>41.4</v>
      </c>
      <c r="N10" s="29">
        <f t="shared" si="1"/>
        <v>1.8599999999999994</v>
      </c>
      <c r="O10" s="6" t="str">
        <f t="shared" si="2"/>
        <v>I разр.</v>
      </c>
      <c r="P10" s="3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2.75" customHeight="1">
      <c r="A11" s="6">
        <v>6</v>
      </c>
      <c r="B11" s="7">
        <v>130</v>
      </c>
      <c r="C11" s="7" t="s">
        <v>38</v>
      </c>
      <c r="D11" s="16" t="s">
        <v>119</v>
      </c>
      <c r="E11" s="26" t="s">
        <v>37</v>
      </c>
      <c r="F11" s="17"/>
      <c r="G11" s="16"/>
      <c r="H11" s="13"/>
      <c r="I11" s="13" t="s">
        <v>39</v>
      </c>
      <c r="J11" s="13"/>
      <c r="K11" s="28"/>
      <c r="L11" s="143">
        <v>42.03</v>
      </c>
      <c r="M11" s="20">
        <f t="shared" si="0"/>
        <v>42.03</v>
      </c>
      <c r="N11" s="29">
        <f t="shared" si="1"/>
        <v>2.490000000000002</v>
      </c>
      <c r="O11" s="6" t="str">
        <f t="shared" si="2"/>
        <v>I разр.</v>
      </c>
      <c r="P11" s="3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6">
        <v>7</v>
      </c>
      <c r="B12" s="7">
        <v>148</v>
      </c>
      <c r="C12" s="7" t="s">
        <v>36</v>
      </c>
      <c r="D12" s="16" t="s">
        <v>77</v>
      </c>
      <c r="E12" s="26" t="s">
        <v>37</v>
      </c>
      <c r="F12" s="26">
        <v>36457</v>
      </c>
      <c r="G12" s="16"/>
      <c r="H12" s="13"/>
      <c r="I12" s="13" t="s">
        <v>39</v>
      </c>
      <c r="J12" s="13"/>
      <c r="K12" s="12"/>
      <c r="L12" s="143">
        <v>42.06</v>
      </c>
      <c r="M12" s="20">
        <f t="shared" si="0"/>
        <v>42.06</v>
      </c>
      <c r="N12" s="29">
        <f t="shared" si="1"/>
        <v>2.520000000000003</v>
      </c>
      <c r="O12" s="6" t="str">
        <f t="shared" si="2"/>
        <v>I разр.</v>
      </c>
      <c r="P12" s="3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2.75" customHeight="1">
      <c r="A13" s="6">
        <v>8</v>
      </c>
      <c r="B13" s="7">
        <v>139</v>
      </c>
      <c r="C13" s="7" t="s">
        <v>36</v>
      </c>
      <c r="D13" s="16" t="s">
        <v>74</v>
      </c>
      <c r="E13" s="26" t="s">
        <v>37</v>
      </c>
      <c r="F13" s="26">
        <v>36412</v>
      </c>
      <c r="G13" s="16"/>
      <c r="H13" s="13"/>
      <c r="I13" s="13" t="s">
        <v>39</v>
      </c>
      <c r="J13" s="13"/>
      <c r="K13" s="12"/>
      <c r="L13" s="143">
        <v>42.38</v>
      </c>
      <c r="M13" s="20">
        <f t="shared" si="0"/>
        <v>42.38</v>
      </c>
      <c r="N13" s="29">
        <f t="shared" si="1"/>
        <v>2.8400000000000034</v>
      </c>
      <c r="O13" s="6" t="str">
        <f t="shared" si="2"/>
        <v>I разр.</v>
      </c>
      <c r="P13" s="3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2.75" customHeight="1">
      <c r="A14" s="6">
        <v>9</v>
      </c>
      <c r="B14" s="7">
        <v>121</v>
      </c>
      <c r="C14" s="7" t="s">
        <v>36</v>
      </c>
      <c r="D14" s="16" t="s">
        <v>56</v>
      </c>
      <c r="E14" s="26" t="s">
        <v>37</v>
      </c>
      <c r="F14" s="26">
        <v>36255</v>
      </c>
      <c r="G14" s="16"/>
      <c r="H14" s="13"/>
      <c r="I14" s="13" t="s">
        <v>39</v>
      </c>
      <c r="J14" s="13"/>
      <c r="K14" s="12"/>
      <c r="L14" s="143">
        <v>42.57</v>
      </c>
      <c r="M14" s="20">
        <f t="shared" si="0"/>
        <v>42.57</v>
      </c>
      <c r="N14" s="29">
        <f t="shared" si="1"/>
        <v>3.030000000000001</v>
      </c>
      <c r="O14" s="6" t="str">
        <f t="shared" si="2"/>
        <v>I разр.</v>
      </c>
      <c r="P14" s="3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2.75" customHeight="1">
      <c r="A15" s="6">
        <v>10</v>
      </c>
      <c r="B15" s="7">
        <v>129</v>
      </c>
      <c r="C15" s="7" t="s">
        <v>36</v>
      </c>
      <c r="D15" s="16" t="s">
        <v>58</v>
      </c>
      <c r="E15" s="26" t="s">
        <v>37</v>
      </c>
      <c r="F15" s="26">
        <v>36150</v>
      </c>
      <c r="G15" s="16"/>
      <c r="H15" s="13"/>
      <c r="I15" s="13" t="s">
        <v>39</v>
      </c>
      <c r="J15" s="13"/>
      <c r="K15" s="12"/>
      <c r="L15" s="143">
        <v>42.7</v>
      </c>
      <c r="M15" s="20">
        <f t="shared" si="0"/>
        <v>42.7</v>
      </c>
      <c r="N15" s="29">
        <f t="shared" si="1"/>
        <v>3.1600000000000037</v>
      </c>
      <c r="O15" s="6" t="str">
        <f t="shared" si="2"/>
        <v>I разр.</v>
      </c>
      <c r="P15" s="3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6">
        <v>11</v>
      </c>
      <c r="B16" s="7">
        <v>135</v>
      </c>
      <c r="C16" s="7" t="s">
        <v>38</v>
      </c>
      <c r="D16" s="16" t="s">
        <v>52</v>
      </c>
      <c r="E16" s="26" t="s">
        <v>37</v>
      </c>
      <c r="F16" s="26">
        <v>36063</v>
      </c>
      <c r="G16" s="16"/>
      <c r="H16" s="13"/>
      <c r="I16" s="13" t="s">
        <v>69</v>
      </c>
      <c r="J16" s="13"/>
      <c r="K16" s="28"/>
      <c r="L16" s="143">
        <v>42.92</v>
      </c>
      <c r="M16" s="20">
        <f t="shared" si="0"/>
        <v>42.92</v>
      </c>
      <c r="N16" s="29">
        <f t="shared" si="1"/>
        <v>3.3800000000000026</v>
      </c>
      <c r="O16" s="6" t="str">
        <f t="shared" si="2"/>
        <v>I разр.</v>
      </c>
      <c r="P16" s="3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6">
        <v>12</v>
      </c>
      <c r="B17" s="7">
        <v>152</v>
      </c>
      <c r="C17" s="7" t="s">
        <v>38</v>
      </c>
      <c r="D17" s="16" t="s">
        <v>57</v>
      </c>
      <c r="E17" s="26" t="s">
        <v>37</v>
      </c>
      <c r="F17" s="26">
        <v>36028</v>
      </c>
      <c r="G17" s="16"/>
      <c r="H17" s="13"/>
      <c r="I17" s="13" t="s">
        <v>39</v>
      </c>
      <c r="J17" s="13"/>
      <c r="K17" s="28"/>
      <c r="L17" s="143">
        <v>43.31</v>
      </c>
      <c r="M17" s="20">
        <f t="shared" si="0"/>
        <v>43.31</v>
      </c>
      <c r="N17" s="29">
        <f t="shared" si="1"/>
        <v>3.770000000000003</v>
      </c>
      <c r="O17" s="6" t="str">
        <f t="shared" si="2"/>
        <v>I разр.</v>
      </c>
      <c r="P17" s="3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2.75" customHeight="1">
      <c r="A18" s="6">
        <v>13</v>
      </c>
      <c r="B18" s="7">
        <v>136</v>
      </c>
      <c r="C18" s="7" t="s">
        <v>38</v>
      </c>
      <c r="D18" s="16" t="s">
        <v>55</v>
      </c>
      <c r="E18" s="26" t="s">
        <v>37</v>
      </c>
      <c r="F18" s="26">
        <v>36209</v>
      </c>
      <c r="G18" s="16"/>
      <c r="H18" s="13"/>
      <c r="I18" s="13" t="s">
        <v>69</v>
      </c>
      <c r="J18" s="13"/>
      <c r="K18" s="28"/>
      <c r="L18" s="143">
        <v>43.39</v>
      </c>
      <c r="M18" s="20">
        <f t="shared" si="0"/>
        <v>43.39</v>
      </c>
      <c r="N18" s="29">
        <f t="shared" si="1"/>
        <v>3.8500000000000014</v>
      </c>
      <c r="O18" s="6" t="str">
        <f t="shared" si="2"/>
        <v>I разр.</v>
      </c>
      <c r="P18" s="3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2.75" customHeight="1">
      <c r="A19" s="6">
        <v>14</v>
      </c>
      <c r="B19" s="7">
        <v>160</v>
      </c>
      <c r="C19" s="7" t="s">
        <v>36</v>
      </c>
      <c r="D19" s="16" t="s">
        <v>116</v>
      </c>
      <c r="E19" s="26" t="s">
        <v>37</v>
      </c>
      <c r="F19" s="17"/>
      <c r="G19" s="16"/>
      <c r="H19" s="13"/>
      <c r="I19" s="13" t="s">
        <v>66</v>
      </c>
      <c r="J19" s="13"/>
      <c r="K19" s="12"/>
      <c r="L19" s="143">
        <v>43.55</v>
      </c>
      <c r="M19" s="20">
        <f t="shared" si="0"/>
        <v>43.55</v>
      </c>
      <c r="N19" s="29">
        <f t="shared" si="1"/>
        <v>4.009999999999998</v>
      </c>
      <c r="O19" s="6" t="str">
        <f t="shared" si="2"/>
        <v>II разр.</v>
      </c>
      <c r="P19" s="3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2.75" customHeight="1">
      <c r="A20" s="6">
        <v>15</v>
      </c>
      <c r="B20" s="7">
        <v>165</v>
      </c>
      <c r="C20" s="7" t="s">
        <v>36</v>
      </c>
      <c r="D20" s="16" t="s">
        <v>118</v>
      </c>
      <c r="E20" s="26" t="s">
        <v>37</v>
      </c>
      <c r="F20" s="26">
        <v>36339</v>
      </c>
      <c r="G20" s="16"/>
      <c r="H20" s="13"/>
      <c r="I20" s="13" t="s">
        <v>99</v>
      </c>
      <c r="J20" s="13"/>
      <c r="K20" s="12"/>
      <c r="L20" s="143">
        <v>43.6</v>
      </c>
      <c r="M20" s="20">
        <f t="shared" si="0"/>
        <v>43.6</v>
      </c>
      <c r="N20" s="29">
        <f t="shared" si="1"/>
        <v>4.060000000000002</v>
      </c>
      <c r="O20" s="6" t="str">
        <f t="shared" si="2"/>
        <v>II разр.</v>
      </c>
      <c r="P20" s="3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6">
        <v>16</v>
      </c>
      <c r="B21" s="7">
        <v>151</v>
      </c>
      <c r="C21" s="7" t="s">
        <v>38</v>
      </c>
      <c r="D21" s="16" t="s">
        <v>60</v>
      </c>
      <c r="E21" s="26" t="s">
        <v>37</v>
      </c>
      <c r="F21" s="26">
        <v>36139</v>
      </c>
      <c r="G21" s="16"/>
      <c r="H21" s="13"/>
      <c r="I21" s="13" t="s">
        <v>39</v>
      </c>
      <c r="J21" s="13"/>
      <c r="K21" s="28"/>
      <c r="L21" s="143">
        <v>43.7</v>
      </c>
      <c r="M21" s="20">
        <f t="shared" si="0"/>
        <v>43.7</v>
      </c>
      <c r="N21" s="29">
        <f t="shared" si="1"/>
        <v>4.160000000000004</v>
      </c>
      <c r="O21" s="6" t="str">
        <f t="shared" si="2"/>
        <v>II разр.</v>
      </c>
      <c r="P21" s="3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6">
        <v>17</v>
      </c>
      <c r="B22" s="7">
        <v>127</v>
      </c>
      <c r="C22" s="7" t="s">
        <v>38</v>
      </c>
      <c r="D22" s="16" t="s">
        <v>54</v>
      </c>
      <c r="E22" s="26" t="s">
        <v>37</v>
      </c>
      <c r="F22" s="26">
        <v>36274</v>
      </c>
      <c r="G22" s="16"/>
      <c r="H22" s="13"/>
      <c r="I22" s="13" t="s">
        <v>39</v>
      </c>
      <c r="J22" s="13"/>
      <c r="K22" s="28"/>
      <c r="L22" s="143">
        <v>43.75</v>
      </c>
      <c r="M22" s="20"/>
      <c r="N22" s="29">
        <f t="shared" si="1"/>
        <v>4.210000000000001</v>
      </c>
      <c r="O22" s="6" t="str">
        <f t="shared" si="2"/>
        <v>II разр.</v>
      </c>
      <c r="P22" s="3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6">
        <v>18</v>
      </c>
      <c r="B23" s="7">
        <v>158</v>
      </c>
      <c r="C23" s="7" t="s">
        <v>38</v>
      </c>
      <c r="D23" s="16" t="s">
        <v>117</v>
      </c>
      <c r="E23" s="26" t="s">
        <v>37</v>
      </c>
      <c r="F23" s="17"/>
      <c r="G23" s="16"/>
      <c r="H23" s="13"/>
      <c r="I23" s="13" t="s">
        <v>66</v>
      </c>
      <c r="J23" s="13"/>
      <c r="K23" s="28"/>
      <c r="L23" s="143">
        <v>43.95</v>
      </c>
      <c r="M23" s="20">
        <f>L23</f>
        <v>43.95</v>
      </c>
      <c r="N23" s="29">
        <f t="shared" si="1"/>
        <v>4.410000000000004</v>
      </c>
      <c r="O23" s="6" t="str">
        <f t="shared" si="2"/>
        <v>II разр.</v>
      </c>
      <c r="P23" s="3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6">
        <v>19</v>
      </c>
      <c r="B24" s="7">
        <v>159</v>
      </c>
      <c r="C24" s="7" t="s">
        <v>36</v>
      </c>
      <c r="D24" s="16" t="s">
        <v>122</v>
      </c>
      <c r="E24" s="26" t="s">
        <v>37</v>
      </c>
      <c r="F24" s="17"/>
      <c r="G24" s="16"/>
      <c r="H24" s="13"/>
      <c r="I24" s="13" t="s">
        <v>66</v>
      </c>
      <c r="J24" s="13"/>
      <c r="K24" s="12"/>
      <c r="L24" s="143">
        <v>44.1</v>
      </c>
      <c r="M24" s="20">
        <f>L24</f>
        <v>44.1</v>
      </c>
      <c r="N24" s="29">
        <f t="shared" si="1"/>
        <v>4.560000000000002</v>
      </c>
      <c r="O24" s="6" t="str">
        <f t="shared" si="2"/>
        <v>II разр.</v>
      </c>
      <c r="P24" s="3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2.75" customHeight="1">
      <c r="A25" s="6">
        <v>20</v>
      </c>
      <c r="B25" s="7">
        <v>123</v>
      </c>
      <c r="C25" s="7" t="s">
        <v>36</v>
      </c>
      <c r="D25" s="16" t="s">
        <v>73</v>
      </c>
      <c r="E25" s="26" t="s">
        <v>37</v>
      </c>
      <c r="F25" s="17"/>
      <c r="G25" s="16"/>
      <c r="H25" s="13"/>
      <c r="I25" s="13" t="s">
        <v>39</v>
      </c>
      <c r="J25" s="13"/>
      <c r="K25" s="12"/>
      <c r="L25" s="143">
        <v>44.57</v>
      </c>
      <c r="M25" s="20">
        <f>L25</f>
        <v>44.57</v>
      </c>
      <c r="N25" s="29">
        <f t="shared" si="1"/>
        <v>5.030000000000001</v>
      </c>
      <c r="O25" s="6" t="str">
        <f t="shared" si="2"/>
        <v>II разр.</v>
      </c>
      <c r="P25" s="3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2.75" customHeight="1">
      <c r="A26" s="6">
        <v>21</v>
      </c>
      <c r="B26" s="7">
        <v>161</v>
      </c>
      <c r="C26" s="7" t="s">
        <v>38</v>
      </c>
      <c r="D26" s="16" t="s">
        <v>121</v>
      </c>
      <c r="E26" s="26" t="s">
        <v>37</v>
      </c>
      <c r="F26" s="17"/>
      <c r="G26" s="16"/>
      <c r="H26" s="13"/>
      <c r="I26" s="13" t="s">
        <v>66</v>
      </c>
      <c r="J26" s="13"/>
      <c r="K26" s="28"/>
      <c r="L26" s="143">
        <v>45.17</v>
      </c>
      <c r="M26" s="20">
        <f>L26</f>
        <v>45.17</v>
      </c>
      <c r="N26" s="29">
        <f t="shared" si="1"/>
        <v>5.630000000000003</v>
      </c>
      <c r="O26" s="6" t="str">
        <f t="shared" si="2"/>
        <v>II разр.</v>
      </c>
      <c r="P26" s="3"/>
      <c r="Q26" s="19"/>
      <c r="R26" s="19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2.75" customHeight="1">
      <c r="A27" s="6">
        <v>22</v>
      </c>
      <c r="B27" s="7">
        <v>162</v>
      </c>
      <c r="C27" s="7" t="s">
        <v>36</v>
      </c>
      <c r="D27" s="16" t="s">
        <v>109</v>
      </c>
      <c r="E27" s="26" t="s">
        <v>37</v>
      </c>
      <c r="F27" s="17"/>
      <c r="G27" s="16"/>
      <c r="H27" s="13"/>
      <c r="I27" s="13" t="s">
        <v>66</v>
      </c>
      <c r="J27" s="13"/>
      <c r="K27" s="12"/>
      <c r="L27" s="143">
        <v>45.2</v>
      </c>
      <c r="M27" s="20"/>
      <c r="N27" s="29">
        <f t="shared" si="1"/>
        <v>5.660000000000004</v>
      </c>
      <c r="O27" s="6" t="str">
        <f t="shared" si="2"/>
        <v>II разр.</v>
      </c>
      <c r="P27" s="3"/>
      <c r="Q27" s="19"/>
      <c r="R27" s="19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2.75" customHeight="1">
      <c r="A28" s="6">
        <v>23</v>
      </c>
      <c r="B28" s="7">
        <v>138</v>
      </c>
      <c r="C28" s="7" t="s">
        <v>36</v>
      </c>
      <c r="D28" s="16" t="s">
        <v>65</v>
      </c>
      <c r="E28" s="26" t="s">
        <v>37</v>
      </c>
      <c r="F28" s="17"/>
      <c r="G28" s="16"/>
      <c r="H28" s="13"/>
      <c r="I28" s="13" t="s">
        <v>66</v>
      </c>
      <c r="J28" s="13"/>
      <c r="K28" s="12"/>
      <c r="L28" s="143">
        <v>45.8</v>
      </c>
      <c r="M28" s="20">
        <f>L28</f>
        <v>45.8</v>
      </c>
      <c r="N28" s="29">
        <f t="shared" si="1"/>
        <v>6.259999999999998</v>
      </c>
      <c r="O28" s="6" t="str">
        <f t="shared" si="2"/>
        <v>II разр.</v>
      </c>
      <c r="P28" s="3"/>
      <c r="Q28" s="19"/>
      <c r="R28" s="19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2.75" customHeight="1">
      <c r="A29" s="6">
        <v>24</v>
      </c>
      <c r="B29" s="7">
        <v>141</v>
      </c>
      <c r="C29" s="7" t="s">
        <v>38</v>
      </c>
      <c r="D29" s="16" t="s">
        <v>72</v>
      </c>
      <c r="E29" s="26" t="s">
        <v>37</v>
      </c>
      <c r="F29" s="26">
        <v>36651</v>
      </c>
      <c r="G29" s="16"/>
      <c r="H29" s="13"/>
      <c r="I29" s="13" t="s">
        <v>39</v>
      </c>
      <c r="J29" s="13"/>
      <c r="K29" s="28"/>
      <c r="L29" s="143">
        <v>45.99</v>
      </c>
      <c r="M29" s="20"/>
      <c r="N29" s="29">
        <f t="shared" si="1"/>
        <v>6.450000000000003</v>
      </c>
      <c r="O29" s="6" t="str">
        <f t="shared" si="2"/>
        <v>II разр.</v>
      </c>
      <c r="P29" s="3"/>
      <c r="Q29" s="19"/>
      <c r="R29" s="19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2.75" customHeight="1">
      <c r="A30" s="6">
        <v>25</v>
      </c>
      <c r="B30" s="7">
        <v>153</v>
      </c>
      <c r="C30" s="7" t="s">
        <v>38</v>
      </c>
      <c r="D30" s="16" t="s">
        <v>81</v>
      </c>
      <c r="E30" s="26" t="s">
        <v>37</v>
      </c>
      <c r="F30" s="26">
        <v>36371</v>
      </c>
      <c r="G30" s="16"/>
      <c r="H30" s="13"/>
      <c r="I30" s="13" t="s">
        <v>39</v>
      </c>
      <c r="J30" s="13"/>
      <c r="K30" s="28"/>
      <c r="L30" s="143">
        <v>46.39</v>
      </c>
      <c r="M30" s="20"/>
      <c r="N30" s="29">
        <f t="shared" si="1"/>
        <v>6.850000000000001</v>
      </c>
      <c r="O30" s="6" t="str">
        <f t="shared" si="2"/>
        <v>III разр.</v>
      </c>
      <c r="P30" s="3"/>
      <c r="Q30" s="19"/>
      <c r="R30" s="19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2.75" customHeight="1">
      <c r="A31" s="6">
        <v>26</v>
      </c>
      <c r="B31" s="7">
        <v>122</v>
      </c>
      <c r="C31" s="7" t="s">
        <v>38</v>
      </c>
      <c r="D31" s="16" t="s">
        <v>123</v>
      </c>
      <c r="E31" s="26" t="s">
        <v>37</v>
      </c>
      <c r="F31" s="26">
        <v>36694</v>
      </c>
      <c r="G31" s="16"/>
      <c r="H31" s="13"/>
      <c r="I31" s="13" t="s">
        <v>39</v>
      </c>
      <c r="J31" s="13"/>
      <c r="K31" s="28"/>
      <c r="L31" s="143">
        <v>46.96</v>
      </c>
      <c r="M31" s="20">
        <f>L31</f>
        <v>46.96</v>
      </c>
      <c r="N31" s="29">
        <f t="shared" si="1"/>
        <v>7.420000000000002</v>
      </c>
      <c r="O31" s="6" t="str">
        <f t="shared" si="2"/>
        <v>III разр.</v>
      </c>
      <c r="P31" s="3"/>
      <c r="Q31" s="19"/>
      <c r="R31" s="19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2.75" customHeight="1">
      <c r="A32" s="6">
        <v>27</v>
      </c>
      <c r="B32" s="7">
        <v>125</v>
      </c>
      <c r="C32" s="7" t="s">
        <v>38</v>
      </c>
      <c r="D32" s="16" t="s">
        <v>113</v>
      </c>
      <c r="E32" s="26" t="s">
        <v>37</v>
      </c>
      <c r="F32" s="17"/>
      <c r="G32" s="16"/>
      <c r="H32" s="13"/>
      <c r="I32" s="13" t="s">
        <v>39</v>
      </c>
      <c r="J32" s="13"/>
      <c r="K32" s="28"/>
      <c r="L32" s="143">
        <v>47.38</v>
      </c>
      <c r="M32" s="20">
        <f>L32</f>
        <v>47.38</v>
      </c>
      <c r="N32" s="29">
        <f t="shared" si="1"/>
        <v>7.840000000000003</v>
      </c>
      <c r="O32" s="6" t="str">
        <f t="shared" si="2"/>
        <v>III разр.</v>
      </c>
      <c r="P32" s="3"/>
      <c r="Q32" s="19"/>
      <c r="R32" s="19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2.75" customHeight="1">
      <c r="A33" s="6">
        <v>28</v>
      </c>
      <c r="B33" s="7">
        <v>166</v>
      </c>
      <c r="C33" s="7" t="s">
        <v>38</v>
      </c>
      <c r="D33" s="16" t="s">
        <v>100</v>
      </c>
      <c r="E33" s="26" t="s">
        <v>37</v>
      </c>
      <c r="F33" s="26">
        <v>36568</v>
      </c>
      <c r="G33" s="16"/>
      <c r="H33" s="13"/>
      <c r="I33" s="13" t="s">
        <v>99</v>
      </c>
      <c r="J33" s="13"/>
      <c r="K33" s="28"/>
      <c r="L33" s="143">
        <v>47.49</v>
      </c>
      <c r="M33" s="20"/>
      <c r="N33" s="29">
        <f t="shared" si="1"/>
        <v>7.950000000000003</v>
      </c>
      <c r="O33" s="6" t="str">
        <f t="shared" si="2"/>
        <v>III разр.</v>
      </c>
      <c r="P33" s="3"/>
      <c r="Q33" s="19"/>
      <c r="R33" s="19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2.75" customHeight="1">
      <c r="A34" s="6">
        <v>29</v>
      </c>
      <c r="B34" s="7">
        <v>140</v>
      </c>
      <c r="C34" s="7" t="s">
        <v>38</v>
      </c>
      <c r="D34" s="16" t="s">
        <v>71</v>
      </c>
      <c r="E34" s="26" t="s">
        <v>37</v>
      </c>
      <c r="F34" s="26">
        <v>36577</v>
      </c>
      <c r="G34" s="16"/>
      <c r="H34" s="13"/>
      <c r="I34" s="13" t="s">
        <v>39</v>
      </c>
      <c r="J34" s="13"/>
      <c r="K34" s="28"/>
      <c r="L34" s="143">
        <v>48.46</v>
      </c>
      <c r="M34" s="20">
        <f>L34</f>
        <v>48.46</v>
      </c>
      <c r="N34" s="29">
        <f t="shared" si="1"/>
        <v>8.920000000000002</v>
      </c>
      <c r="O34" s="6" t="str">
        <f t="shared" si="2"/>
        <v>III разр.</v>
      </c>
      <c r="P34" s="3"/>
      <c r="Q34" s="19"/>
      <c r="R34" s="19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2.75" customHeight="1">
      <c r="A35" s="6">
        <v>30</v>
      </c>
      <c r="B35" s="7">
        <v>144</v>
      </c>
      <c r="C35" s="7" t="s">
        <v>38</v>
      </c>
      <c r="D35" s="16" t="s">
        <v>80</v>
      </c>
      <c r="E35" s="26" t="s">
        <v>37</v>
      </c>
      <c r="F35" s="26">
        <v>36653</v>
      </c>
      <c r="G35" s="16"/>
      <c r="H35" s="13"/>
      <c r="I35" s="13" t="s">
        <v>39</v>
      </c>
      <c r="J35" s="13"/>
      <c r="K35" s="28"/>
      <c r="L35" s="143">
        <v>48.88</v>
      </c>
      <c r="M35" s="20"/>
      <c r="N35" s="29">
        <f t="shared" si="1"/>
        <v>9.340000000000003</v>
      </c>
      <c r="O35" s="6" t="str">
        <f t="shared" si="2"/>
        <v>III разр.</v>
      </c>
      <c r="P35" s="3"/>
      <c r="Q35" s="19"/>
      <c r="R35" s="19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2.75" customHeight="1">
      <c r="A36" s="6">
        <v>31</v>
      </c>
      <c r="B36" s="7">
        <v>157</v>
      </c>
      <c r="C36" s="7" t="s">
        <v>36</v>
      </c>
      <c r="D36" s="16" t="s">
        <v>82</v>
      </c>
      <c r="E36" s="26" t="s">
        <v>37</v>
      </c>
      <c r="F36" s="17"/>
      <c r="G36" s="16"/>
      <c r="H36" s="13"/>
      <c r="I36" s="13" t="s">
        <v>39</v>
      </c>
      <c r="J36" s="13"/>
      <c r="K36" s="12"/>
      <c r="L36" s="143">
        <v>48.98</v>
      </c>
      <c r="M36" s="20">
        <f>L36</f>
        <v>48.98</v>
      </c>
      <c r="N36" s="29">
        <f t="shared" si="1"/>
        <v>9.439999999999998</v>
      </c>
      <c r="O36" s="6" t="str">
        <f t="shared" si="2"/>
        <v>III разр.</v>
      </c>
      <c r="P36" s="3"/>
      <c r="Q36" s="19"/>
      <c r="R36" s="19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2.75" customHeight="1">
      <c r="A37" s="6">
        <v>32</v>
      </c>
      <c r="B37" s="7">
        <v>164</v>
      </c>
      <c r="C37" s="7" t="s">
        <v>36</v>
      </c>
      <c r="D37" s="16" t="s">
        <v>86</v>
      </c>
      <c r="E37" s="26" t="s">
        <v>37</v>
      </c>
      <c r="F37" s="17"/>
      <c r="G37" s="16"/>
      <c r="H37" s="13"/>
      <c r="I37" s="16" t="s">
        <v>39</v>
      </c>
      <c r="J37" s="13"/>
      <c r="K37" s="12"/>
      <c r="L37" s="143">
        <v>49.01</v>
      </c>
      <c r="M37" s="20"/>
      <c r="N37" s="29">
        <f t="shared" si="1"/>
        <v>9.469999999999999</v>
      </c>
      <c r="O37" s="6" t="str">
        <f t="shared" si="2"/>
        <v>III разр.</v>
      </c>
      <c r="P37" s="3"/>
      <c r="Q37" s="19"/>
      <c r="R37" s="19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12.75" customHeight="1">
      <c r="A38" s="6">
        <v>33</v>
      </c>
      <c r="B38" s="7">
        <v>134</v>
      </c>
      <c r="C38" s="7" t="s">
        <v>38</v>
      </c>
      <c r="D38" s="16" t="s">
        <v>110</v>
      </c>
      <c r="E38" s="26" t="s">
        <v>37</v>
      </c>
      <c r="F38" s="17"/>
      <c r="G38" s="16"/>
      <c r="H38" s="13"/>
      <c r="I38" s="13" t="s">
        <v>39</v>
      </c>
      <c r="J38" s="13"/>
      <c r="K38" s="28"/>
      <c r="L38" s="143">
        <v>49.02</v>
      </c>
      <c r="M38" s="20"/>
      <c r="N38" s="29">
        <f t="shared" si="1"/>
        <v>9.480000000000004</v>
      </c>
      <c r="O38" s="6" t="str">
        <f t="shared" si="2"/>
        <v>III разр.</v>
      </c>
      <c r="P38" s="3"/>
      <c r="Q38" s="19"/>
      <c r="R38" s="19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2.75" customHeight="1">
      <c r="A39" s="6">
        <v>34</v>
      </c>
      <c r="B39" s="7">
        <v>145</v>
      </c>
      <c r="C39" s="7" t="s">
        <v>36</v>
      </c>
      <c r="D39" s="16" t="s">
        <v>83</v>
      </c>
      <c r="E39" s="26" t="s">
        <v>37</v>
      </c>
      <c r="F39" s="26">
        <v>36530</v>
      </c>
      <c r="G39" s="16"/>
      <c r="H39" s="13"/>
      <c r="I39" s="13" t="s">
        <v>39</v>
      </c>
      <c r="J39" s="13"/>
      <c r="K39" s="12"/>
      <c r="L39" s="143">
        <v>49.44</v>
      </c>
      <c r="M39" s="20"/>
      <c r="N39" s="29">
        <f t="shared" si="1"/>
        <v>9.899999999999999</v>
      </c>
      <c r="O39" s="6" t="str">
        <f t="shared" si="2"/>
        <v>III разр.</v>
      </c>
      <c r="P39" s="3"/>
      <c r="Q39" s="19"/>
      <c r="R39" s="19"/>
      <c r="S39" s="4"/>
      <c r="T39" s="4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</row>
    <row r="40" spans="1:31" ht="12.75" customHeight="1">
      <c r="A40" s="6">
        <v>35</v>
      </c>
      <c r="B40" s="7">
        <v>124</v>
      </c>
      <c r="C40" s="7" t="s">
        <v>36</v>
      </c>
      <c r="D40" s="16" t="s">
        <v>120</v>
      </c>
      <c r="E40" s="26" t="s">
        <v>37</v>
      </c>
      <c r="F40" s="17"/>
      <c r="G40" s="16"/>
      <c r="H40" s="13"/>
      <c r="I40" s="13" t="s">
        <v>39</v>
      </c>
      <c r="J40" s="13"/>
      <c r="K40" s="12"/>
      <c r="L40" s="143">
        <v>50.74</v>
      </c>
      <c r="M40" s="20">
        <f>L40</f>
        <v>50.74</v>
      </c>
      <c r="N40" s="29">
        <f t="shared" si="1"/>
        <v>11.200000000000003</v>
      </c>
      <c r="O40" s="6" t="str">
        <f t="shared" si="2"/>
        <v>I юн.</v>
      </c>
      <c r="P40" s="3"/>
      <c r="Q40" s="19"/>
      <c r="R40" s="19"/>
      <c r="S40" s="4"/>
      <c r="T40" s="4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</row>
    <row r="41" spans="1:31" ht="12.75" customHeight="1">
      <c r="A41" s="6">
        <v>36</v>
      </c>
      <c r="B41" s="7">
        <v>154</v>
      </c>
      <c r="C41" s="7" t="s">
        <v>36</v>
      </c>
      <c r="D41" s="16" t="s">
        <v>114</v>
      </c>
      <c r="E41" s="26" t="s">
        <v>37</v>
      </c>
      <c r="F41" s="26">
        <v>36412</v>
      </c>
      <c r="G41" s="16"/>
      <c r="H41" s="13"/>
      <c r="I41" s="13" t="s">
        <v>39</v>
      </c>
      <c r="J41" s="13"/>
      <c r="K41" s="12"/>
      <c r="L41" s="143">
        <v>51.4</v>
      </c>
      <c r="M41" s="20"/>
      <c r="N41" s="29">
        <f t="shared" si="1"/>
        <v>11.86</v>
      </c>
      <c r="O41" s="6" t="str">
        <f t="shared" si="2"/>
        <v>I юн.</v>
      </c>
      <c r="P41" s="3"/>
      <c r="Q41" s="19"/>
      <c r="R41" s="19"/>
      <c r="S41" s="4"/>
      <c r="T41" s="4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</row>
    <row r="42" spans="1:31" ht="12.75" customHeight="1">
      <c r="A42" s="6">
        <v>37</v>
      </c>
      <c r="B42" s="7">
        <v>142</v>
      </c>
      <c r="C42" s="7" t="s">
        <v>38</v>
      </c>
      <c r="D42" s="16" t="s">
        <v>75</v>
      </c>
      <c r="E42" s="26" t="s">
        <v>37</v>
      </c>
      <c r="F42" s="26">
        <v>36217</v>
      </c>
      <c r="G42" s="16"/>
      <c r="H42" s="13"/>
      <c r="I42" s="13" t="s">
        <v>39</v>
      </c>
      <c r="J42" s="13"/>
      <c r="K42" s="28"/>
      <c r="L42" s="143">
        <v>70.42</v>
      </c>
      <c r="M42" s="20">
        <f>L42</f>
        <v>70.42</v>
      </c>
      <c r="N42" s="29">
        <f t="shared" si="1"/>
        <v>30.880000000000003</v>
      </c>
      <c r="O42" s="6">
        <f t="shared" si="2"/>
      </c>
      <c r="P42" s="3"/>
      <c r="Q42" s="19"/>
      <c r="R42" s="19"/>
      <c r="S42" s="4"/>
      <c r="T42" s="4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</row>
    <row r="43" spans="1:31" ht="12.75" customHeight="1">
      <c r="A43" s="6"/>
      <c r="B43" s="7">
        <v>155</v>
      </c>
      <c r="C43" s="7" t="s">
        <v>38</v>
      </c>
      <c r="D43" s="16" t="s">
        <v>115</v>
      </c>
      <c r="E43" s="26" t="s">
        <v>37</v>
      </c>
      <c r="F43" s="17"/>
      <c r="G43" s="16"/>
      <c r="H43" s="13"/>
      <c r="I43" s="13" t="s">
        <v>39</v>
      </c>
      <c r="J43" s="13"/>
      <c r="K43" s="28"/>
      <c r="L43" s="143" t="s">
        <v>63</v>
      </c>
      <c r="M43" s="20" t="str">
        <f>L43</f>
        <v>DNF</v>
      </c>
      <c r="N43" s="29"/>
      <c r="O43" s="6">
        <f t="shared" si="2"/>
      </c>
      <c r="P43" s="3"/>
      <c r="Q43" s="19"/>
      <c r="R43" s="19"/>
      <c r="S43" s="4"/>
      <c r="T43" s="4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</row>
    <row r="44" spans="1:31" ht="12.75" customHeight="1">
      <c r="A44" s="6"/>
      <c r="B44" s="7">
        <v>149</v>
      </c>
      <c r="C44" s="7" t="s">
        <v>38</v>
      </c>
      <c r="D44" s="16" t="s">
        <v>84</v>
      </c>
      <c r="E44" s="26" t="s">
        <v>37</v>
      </c>
      <c r="F44" s="26">
        <v>36704</v>
      </c>
      <c r="G44" s="16"/>
      <c r="H44" s="13"/>
      <c r="I44" s="13" t="s">
        <v>39</v>
      </c>
      <c r="J44" s="13"/>
      <c r="K44" s="28"/>
      <c r="L44" s="143" t="s">
        <v>61</v>
      </c>
      <c r="M44" s="20" t="str">
        <f>L44</f>
        <v>DNS</v>
      </c>
      <c r="N44" s="29"/>
      <c r="O44" s="6">
        <f t="shared" si="2"/>
      </c>
      <c r="P44" s="3"/>
      <c r="Q44" s="19"/>
      <c r="R44" s="19"/>
      <c r="S44" s="4"/>
      <c r="T44" s="4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</row>
    <row r="45" spans="1:31" ht="12.75" customHeight="1">
      <c r="A45" s="6"/>
      <c r="B45" s="7">
        <v>128</v>
      </c>
      <c r="C45" s="7" t="s">
        <v>36</v>
      </c>
      <c r="D45" s="16" t="s">
        <v>53</v>
      </c>
      <c r="E45" s="26" t="s">
        <v>37</v>
      </c>
      <c r="F45" s="26">
        <v>36112</v>
      </c>
      <c r="G45" s="16"/>
      <c r="H45" s="13"/>
      <c r="I45" s="13" t="s">
        <v>39</v>
      </c>
      <c r="J45" s="13"/>
      <c r="K45" s="12"/>
      <c r="L45" s="143" t="s">
        <v>61</v>
      </c>
      <c r="M45" s="20" t="str">
        <f>L45</f>
        <v>DNS</v>
      </c>
      <c r="N45" s="29"/>
      <c r="O45" s="6">
        <f t="shared" si="2"/>
      </c>
      <c r="P45" s="3"/>
      <c r="Q45" s="19"/>
      <c r="R45" s="19"/>
      <c r="S45" s="4"/>
      <c r="T45" s="4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</row>
    <row r="46" spans="1:31" ht="12.75" customHeight="1">
      <c r="A46" s="6"/>
      <c r="B46" s="7">
        <v>150</v>
      </c>
      <c r="C46" s="7" t="s">
        <v>36</v>
      </c>
      <c r="D46" s="16" t="s">
        <v>111</v>
      </c>
      <c r="E46" s="26" t="s">
        <v>37</v>
      </c>
      <c r="F46" s="26">
        <v>36301</v>
      </c>
      <c r="G46" s="16"/>
      <c r="H46" s="13"/>
      <c r="I46" s="13" t="s">
        <v>39</v>
      </c>
      <c r="J46" s="13"/>
      <c r="K46" s="12"/>
      <c r="L46" s="143" t="s">
        <v>61</v>
      </c>
      <c r="M46" s="20" t="str">
        <f>L46</f>
        <v>DNS</v>
      </c>
      <c r="N46" s="29"/>
      <c r="O46" s="6">
        <f t="shared" si="2"/>
      </c>
      <c r="P46" s="3"/>
      <c r="Q46" s="19"/>
      <c r="R46" s="19"/>
      <c r="S46" s="4"/>
      <c r="T46" s="4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</row>
    <row r="47" spans="1:31" ht="12.75" customHeight="1">
      <c r="A47" s="6"/>
      <c r="B47" s="7">
        <v>132</v>
      </c>
      <c r="C47" s="7" t="s">
        <v>36</v>
      </c>
      <c r="D47" s="16" t="s">
        <v>112</v>
      </c>
      <c r="E47" s="26" t="s">
        <v>37</v>
      </c>
      <c r="F47" s="26">
        <v>36795</v>
      </c>
      <c r="G47" s="16"/>
      <c r="H47" s="13"/>
      <c r="I47" s="13" t="s">
        <v>39</v>
      </c>
      <c r="J47" s="13"/>
      <c r="K47" s="12"/>
      <c r="L47" s="143" t="s">
        <v>61</v>
      </c>
      <c r="M47" s="20"/>
      <c r="N47" s="29"/>
      <c r="O47" s="6">
        <f t="shared" si="2"/>
      </c>
      <c r="P47" s="3"/>
      <c r="Q47" s="19"/>
      <c r="R47" s="19"/>
      <c r="S47" s="4"/>
      <c r="T47" s="4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</row>
    <row r="48" spans="1:31" ht="12.75" customHeight="1">
      <c r="A48" s="6"/>
      <c r="B48" s="7">
        <v>126</v>
      </c>
      <c r="C48" s="7" t="s">
        <v>36</v>
      </c>
      <c r="D48" s="16" t="s">
        <v>59</v>
      </c>
      <c r="E48" s="26" t="s">
        <v>37</v>
      </c>
      <c r="F48" s="17"/>
      <c r="G48" s="16"/>
      <c r="H48" s="13"/>
      <c r="I48" s="13" t="s">
        <v>39</v>
      </c>
      <c r="J48" s="13"/>
      <c r="K48" s="12"/>
      <c r="L48" s="143" t="s">
        <v>61</v>
      </c>
      <c r="M48" s="20" t="str">
        <f>L48</f>
        <v>DNS</v>
      </c>
      <c r="N48" s="29"/>
      <c r="O48" s="6">
        <f t="shared" si="2"/>
      </c>
      <c r="P48" s="3"/>
      <c r="Q48" s="19"/>
      <c r="R48" s="19"/>
      <c r="S48" s="4"/>
      <c r="T48" s="4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</row>
    <row r="49" spans="1:31" ht="12.75" customHeight="1">
      <c r="A49" s="6"/>
      <c r="B49" s="7">
        <v>133</v>
      </c>
      <c r="C49" s="7" t="s">
        <v>36</v>
      </c>
      <c r="D49" s="16" t="s">
        <v>125</v>
      </c>
      <c r="E49" s="26" t="s">
        <v>37</v>
      </c>
      <c r="F49" s="17"/>
      <c r="G49" s="16"/>
      <c r="H49" s="13"/>
      <c r="I49" s="13" t="s">
        <v>70</v>
      </c>
      <c r="J49" s="13"/>
      <c r="K49" s="12"/>
      <c r="L49" s="143" t="s">
        <v>61</v>
      </c>
      <c r="M49" s="20"/>
      <c r="N49" s="29"/>
      <c r="O49" s="6">
        <f t="shared" si="2"/>
      </c>
      <c r="P49" s="3"/>
      <c r="Q49" s="19"/>
      <c r="R49" s="19"/>
      <c r="S49" s="4"/>
      <c r="T49" s="4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</row>
    <row r="50" spans="1:31" ht="6" customHeight="1" thickBot="1">
      <c r="A50" s="131"/>
      <c r="B50" s="132"/>
      <c r="C50" s="132"/>
      <c r="D50" s="133"/>
      <c r="E50" s="134"/>
      <c r="F50" s="135"/>
      <c r="G50" s="135"/>
      <c r="H50" s="136"/>
      <c r="I50" s="133"/>
      <c r="J50" s="136"/>
      <c r="K50" s="137"/>
      <c r="L50" s="138"/>
      <c r="M50" s="139"/>
      <c r="N50" s="140"/>
      <c r="O50" s="131"/>
      <c r="P50" s="3"/>
      <c r="Q50" s="19"/>
      <c r="R50" s="19"/>
      <c r="S50" s="4"/>
      <c r="T50" s="4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</row>
    <row r="51" ht="6.75" customHeight="1" thickTop="1"/>
    <row r="52" spans="2:15" ht="13.5" customHeight="1">
      <c r="B52" s="120" t="s">
        <v>156</v>
      </c>
      <c r="D52" s="121"/>
      <c r="E52" s="121"/>
      <c r="F52" s="121"/>
      <c r="G52" s="122"/>
      <c r="H52" s="122"/>
      <c r="L52" s="130" t="s">
        <v>130</v>
      </c>
      <c r="O52" s="123"/>
    </row>
    <row r="53" spans="2:15" ht="13.5" customHeight="1">
      <c r="B53" s="120" t="s">
        <v>157</v>
      </c>
      <c r="D53" s="124"/>
      <c r="E53" s="125"/>
      <c r="F53" s="126"/>
      <c r="G53" s="122"/>
      <c r="H53" s="122"/>
      <c r="I53" s="13"/>
      <c r="L53" s="130" t="s">
        <v>131</v>
      </c>
      <c r="O53" s="123"/>
    </row>
    <row r="54" spans="1:37" ht="14.25" customHeight="1">
      <c r="A54" s="6"/>
      <c r="B54" s="7"/>
      <c r="C54" s="7"/>
      <c r="D54" s="16"/>
      <c r="E54" s="26"/>
      <c r="F54" s="17"/>
      <c r="G54" s="17"/>
      <c r="H54" s="13"/>
      <c r="I54" s="12"/>
      <c r="J54" s="12"/>
      <c r="K54" s="8"/>
      <c r="L54" s="130" t="s">
        <v>132</v>
      </c>
      <c r="M54" s="33"/>
      <c r="N54" s="29"/>
      <c r="O54" s="6"/>
      <c r="P54" s="5"/>
      <c r="Q54" s="19"/>
      <c r="R54" s="19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</sheetData>
  <sheetProtection/>
  <mergeCells count="5">
    <mergeCell ref="C4:J4"/>
    <mergeCell ref="A1:O1"/>
    <mergeCell ref="A2:O2"/>
    <mergeCell ref="A3:D3"/>
    <mergeCell ref="J3:O3"/>
  </mergeCells>
  <printOptions/>
  <pageMargins left="0.5905511811023623" right="0.3937007874015748" top="0.1968503937007874" bottom="0.1968503937007874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7030A0"/>
  </sheetPr>
  <dimension ref="A1:AK50"/>
  <sheetViews>
    <sheetView view="pageBreakPreview" zoomScale="115" zoomScaleSheetLayoutView="115" workbookViewId="0" topLeftCell="A40">
      <selection activeCell="O40" sqref="O40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5.28125" style="1" customWidth="1"/>
    <col min="4" max="4" width="22.57421875" style="1" customWidth="1"/>
    <col min="5" max="5" width="12.57421875" style="1" hidden="1" customWidth="1"/>
    <col min="6" max="6" width="0.85546875" style="1" hidden="1" customWidth="1"/>
    <col min="7" max="7" width="22.8515625" style="1" hidden="1" customWidth="1"/>
    <col min="8" max="8" width="17.8515625" style="1" hidden="1" customWidth="1"/>
    <col min="9" max="9" width="24.57421875" style="1" customWidth="1"/>
    <col min="10" max="10" width="16.7109375" style="1" hidden="1" customWidth="1"/>
    <col min="11" max="11" width="0.71875" style="1" hidden="1" customWidth="1"/>
    <col min="12" max="12" width="8.57421875" style="123" customWidth="1"/>
    <col min="13" max="13" width="7.28125" style="1" hidden="1" customWidth="1"/>
    <col min="14" max="14" width="6.710937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165" t="str">
        <f>N_sor1</f>
        <v>"Первенство СДЮСШОР "Комета"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3.25" customHeight="1">
      <c r="A2" s="166" t="str">
        <f>N_sor2</f>
        <v> (отдельные дистанции)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7" customHeight="1">
      <c r="A3" s="170" t="s">
        <v>23</v>
      </c>
      <c r="B3" s="170"/>
      <c r="C3" s="170"/>
      <c r="D3" s="170"/>
      <c r="E3" s="115"/>
      <c r="F3" s="115"/>
      <c r="G3" s="115"/>
      <c r="H3" s="115"/>
      <c r="I3" s="115"/>
      <c r="J3" s="171" t="str">
        <f>D_d1</f>
        <v>30 ноября 2013г.</v>
      </c>
      <c r="K3" s="172"/>
      <c r="L3" s="172"/>
      <c r="M3" s="172"/>
      <c r="N3" s="172"/>
      <c r="O3" s="172"/>
    </row>
    <row r="4" spans="2:31" ht="29.25" customHeight="1">
      <c r="B4" s="15"/>
      <c r="C4" s="164" t="str">
        <f>N_dev</f>
        <v>Девушки среднего возраста</v>
      </c>
      <c r="D4" s="164"/>
      <c r="E4" s="164"/>
      <c r="F4" s="164"/>
      <c r="G4" s="164"/>
      <c r="H4" s="164"/>
      <c r="I4" s="164"/>
      <c r="J4" s="164"/>
      <c r="K4" s="15"/>
      <c r="L4" s="164" t="str">
        <f>const!C9</f>
        <v>500 метров</v>
      </c>
      <c r="M4" s="164"/>
      <c r="N4" s="164"/>
      <c r="O4" s="15"/>
      <c r="P4" s="5"/>
      <c r="Q4" s="1">
        <v>41.5</v>
      </c>
      <c r="R4" s="1">
        <v>38.7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7.2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51</v>
      </c>
      <c r="F5" s="2" t="s">
        <v>1</v>
      </c>
      <c r="G5" s="2" t="s">
        <v>87</v>
      </c>
      <c r="H5" s="2" t="s">
        <v>14</v>
      </c>
      <c r="I5" s="2" t="s">
        <v>87</v>
      </c>
      <c r="J5" s="2" t="s">
        <v>7</v>
      </c>
      <c r="K5" s="2"/>
      <c r="L5" s="2" t="s">
        <v>3</v>
      </c>
      <c r="M5" s="11" t="s">
        <v>8</v>
      </c>
      <c r="N5" s="11" t="s">
        <v>11</v>
      </c>
      <c r="O5" s="2" t="s">
        <v>5</v>
      </c>
      <c r="P5" s="5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4.25" customHeight="1" thickTop="1">
      <c r="A6" s="6">
        <v>1</v>
      </c>
      <c r="B6" s="49">
        <v>31</v>
      </c>
      <c r="C6" s="49" t="s">
        <v>36</v>
      </c>
      <c r="D6" s="77" t="s">
        <v>90</v>
      </c>
      <c r="E6" s="78" t="s">
        <v>37</v>
      </c>
      <c r="F6" s="78">
        <v>35987</v>
      </c>
      <c r="G6" s="77"/>
      <c r="H6" s="79" t="s">
        <v>64</v>
      </c>
      <c r="I6" s="79" t="s">
        <v>39</v>
      </c>
      <c r="J6" s="79"/>
      <c r="K6" s="50"/>
      <c r="L6" s="127">
        <v>42.38</v>
      </c>
      <c r="M6" s="22">
        <f aca="true" t="shared" si="0" ref="M6:M21">L6</f>
        <v>42.38</v>
      </c>
      <c r="N6" s="76">
        <f aca="true" t="shared" si="1" ref="N6:N20">L6-L$6</f>
        <v>0</v>
      </c>
      <c r="O6" s="25" t="str">
        <f aca="true" t="shared" si="2" ref="O6:O21">IF(L6&lt;=44.1,"КМС",IF(L6&lt;=46.9,"I разр.",IF(L6&lt;=49.7,"II разр.",IF(L6&lt;=53.2,"III разр.",IF(L6&lt;=57.4,"I юн.",IF(L6&lt;=63,"II юн.",IF(L6&lt;=70,"III юн.","")))))))</f>
        <v>КМС</v>
      </c>
      <c r="P6" s="5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4.25" customHeight="1">
      <c r="A7" s="6">
        <v>2</v>
      </c>
      <c r="B7" s="7">
        <v>42</v>
      </c>
      <c r="C7" s="7" t="s">
        <v>36</v>
      </c>
      <c r="D7" s="16" t="s">
        <v>98</v>
      </c>
      <c r="E7" s="26" t="s">
        <v>37</v>
      </c>
      <c r="F7" s="26">
        <v>36512</v>
      </c>
      <c r="G7" s="16"/>
      <c r="H7" s="13"/>
      <c r="I7" s="13" t="s">
        <v>39</v>
      </c>
      <c r="J7" s="13"/>
      <c r="K7" s="12"/>
      <c r="L7" s="128">
        <v>44.68</v>
      </c>
      <c r="M7" s="20">
        <f t="shared" si="0"/>
        <v>44.68</v>
      </c>
      <c r="N7" s="29">
        <f t="shared" si="1"/>
        <v>2.299999999999997</v>
      </c>
      <c r="O7" s="6" t="str">
        <f t="shared" si="2"/>
        <v>I разр.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>
      <c r="A8" s="6">
        <v>3</v>
      </c>
      <c r="B8" s="7">
        <v>45</v>
      </c>
      <c r="C8" s="7" t="s">
        <v>38</v>
      </c>
      <c r="D8" s="16" t="s">
        <v>96</v>
      </c>
      <c r="E8" s="26" t="s">
        <v>37</v>
      </c>
      <c r="F8" s="26">
        <v>36710</v>
      </c>
      <c r="G8" s="16"/>
      <c r="H8" s="13"/>
      <c r="I8" s="13" t="s">
        <v>39</v>
      </c>
      <c r="J8" s="13"/>
      <c r="K8" s="28"/>
      <c r="L8" s="128">
        <v>45.4</v>
      </c>
      <c r="M8" s="20">
        <f t="shared" si="0"/>
        <v>45.4</v>
      </c>
      <c r="N8" s="29">
        <f t="shared" si="1"/>
        <v>3.019999999999996</v>
      </c>
      <c r="O8" s="6" t="str">
        <f t="shared" si="2"/>
        <v>I разр.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4</v>
      </c>
      <c r="B9" s="7">
        <v>34</v>
      </c>
      <c r="C9" s="7" t="s">
        <v>36</v>
      </c>
      <c r="D9" s="16" t="s">
        <v>49</v>
      </c>
      <c r="E9" s="26" t="s">
        <v>37</v>
      </c>
      <c r="F9" s="17">
        <v>1998</v>
      </c>
      <c r="G9" s="16"/>
      <c r="H9" s="13"/>
      <c r="I9" s="13" t="s">
        <v>39</v>
      </c>
      <c r="J9" s="13"/>
      <c r="K9" s="12"/>
      <c r="L9" s="128">
        <v>46.23</v>
      </c>
      <c r="M9" s="20">
        <f t="shared" si="0"/>
        <v>46.23</v>
      </c>
      <c r="N9" s="29">
        <f t="shared" si="1"/>
        <v>3.8499999999999943</v>
      </c>
      <c r="O9" s="6" t="str">
        <f t="shared" si="2"/>
        <v>I разр.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5</v>
      </c>
      <c r="B10" s="7">
        <v>35</v>
      </c>
      <c r="C10" s="7" t="s">
        <v>36</v>
      </c>
      <c r="D10" s="16" t="s">
        <v>127</v>
      </c>
      <c r="E10" s="26" t="s">
        <v>37</v>
      </c>
      <c r="F10" s="17"/>
      <c r="G10" s="16"/>
      <c r="H10" s="13"/>
      <c r="I10" s="13" t="s">
        <v>70</v>
      </c>
      <c r="J10" s="13"/>
      <c r="K10" s="12"/>
      <c r="L10" s="128">
        <v>46.71</v>
      </c>
      <c r="M10" s="20">
        <f t="shared" si="0"/>
        <v>46.71</v>
      </c>
      <c r="N10" s="29">
        <f t="shared" si="1"/>
        <v>4.329999999999998</v>
      </c>
      <c r="O10" s="6" t="str">
        <f t="shared" si="2"/>
        <v>I разр.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6</v>
      </c>
      <c r="B11" s="7">
        <v>41</v>
      </c>
      <c r="C11" s="7" t="s">
        <v>36</v>
      </c>
      <c r="D11" s="16" t="s">
        <v>92</v>
      </c>
      <c r="E11" s="26" t="s">
        <v>37</v>
      </c>
      <c r="F11" s="26">
        <v>36386</v>
      </c>
      <c r="G11" s="16"/>
      <c r="H11" s="13"/>
      <c r="I11" s="16" t="s">
        <v>39</v>
      </c>
      <c r="J11" s="13"/>
      <c r="K11" s="12"/>
      <c r="L11" s="128">
        <v>47.45</v>
      </c>
      <c r="M11" s="20">
        <f t="shared" si="0"/>
        <v>47.45</v>
      </c>
      <c r="N11" s="29">
        <f t="shared" si="1"/>
        <v>5.07</v>
      </c>
      <c r="O11" s="6" t="str">
        <f t="shared" si="2"/>
        <v>II разр.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7</v>
      </c>
      <c r="B12" s="7">
        <v>46</v>
      </c>
      <c r="C12" s="7" t="s">
        <v>36</v>
      </c>
      <c r="D12" s="16" t="s">
        <v>97</v>
      </c>
      <c r="E12" s="26" t="s">
        <v>37</v>
      </c>
      <c r="F12" s="26">
        <v>36618</v>
      </c>
      <c r="G12" s="16"/>
      <c r="H12" s="13"/>
      <c r="I12" s="13" t="s">
        <v>69</v>
      </c>
      <c r="J12" s="13"/>
      <c r="K12" s="12"/>
      <c r="L12" s="128">
        <v>47.73</v>
      </c>
      <c r="M12" s="20">
        <f t="shared" si="0"/>
        <v>47.73</v>
      </c>
      <c r="N12" s="29">
        <f t="shared" si="1"/>
        <v>5.349999999999994</v>
      </c>
      <c r="O12" s="6" t="str">
        <f t="shared" si="2"/>
        <v>II разр.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8</v>
      </c>
      <c r="B13" s="7">
        <v>44</v>
      </c>
      <c r="C13" s="7" t="s">
        <v>38</v>
      </c>
      <c r="D13" s="16" t="s">
        <v>126</v>
      </c>
      <c r="E13" s="26" t="s">
        <v>37</v>
      </c>
      <c r="F13" s="26">
        <v>36022</v>
      </c>
      <c r="G13" s="16"/>
      <c r="H13" s="13"/>
      <c r="I13" s="13" t="s">
        <v>99</v>
      </c>
      <c r="J13" s="13"/>
      <c r="K13" s="28"/>
      <c r="L13" s="128">
        <v>47.95</v>
      </c>
      <c r="M13" s="20">
        <f t="shared" si="0"/>
        <v>47.95</v>
      </c>
      <c r="N13" s="29">
        <f t="shared" si="1"/>
        <v>5.57</v>
      </c>
      <c r="O13" s="6" t="str">
        <f t="shared" si="2"/>
        <v>II разр.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9</v>
      </c>
      <c r="B14" s="7">
        <v>32</v>
      </c>
      <c r="C14" s="7" t="s">
        <v>38</v>
      </c>
      <c r="D14" s="16" t="s">
        <v>48</v>
      </c>
      <c r="E14" s="26" t="s">
        <v>37</v>
      </c>
      <c r="F14" s="26">
        <v>36231</v>
      </c>
      <c r="G14" s="16"/>
      <c r="H14" s="13"/>
      <c r="I14" s="13" t="s">
        <v>88</v>
      </c>
      <c r="J14" s="13"/>
      <c r="K14" s="28"/>
      <c r="L14" s="128">
        <v>48.73</v>
      </c>
      <c r="M14" s="20">
        <f t="shared" si="0"/>
        <v>48.73</v>
      </c>
      <c r="N14" s="29">
        <f t="shared" si="1"/>
        <v>6.349999999999994</v>
      </c>
      <c r="O14" s="6" t="str">
        <f t="shared" si="2"/>
        <v>II разр.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10</v>
      </c>
      <c r="B15" s="7">
        <v>43</v>
      </c>
      <c r="C15" s="7" t="s">
        <v>36</v>
      </c>
      <c r="D15" s="16" t="s">
        <v>93</v>
      </c>
      <c r="E15" s="26" t="s">
        <v>37</v>
      </c>
      <c r="F15" s="26">
        <v>36667</v>
      </c>
      <c r="G15" s="16"/>
      <c r="H15" s="13"/>
      <c r="I15" s="13" t="s">
        <v>39</v>
      </c>
      <c r="J15" s="13"/>
      <c r="K15" s="12"/>
      <c r="L15" s="128">
        <v>49.28</v>
      </c>
      <c r="M15" s="20">
        <f t="shared" si="0"/>
        <v>49.28</v>
      </c>
      <c r="N15" s="29">
        <f t="shared" si="1"/>
        <v>6.899999999999999</v>
      </c>
      <c r="O15" s="6" t="str">
        <f t="shared" si="2"/>
        <v>II разр.</v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11</v>
      </c>
      <c r="B16" s="7">
        <v>38</v>
      </c>
      <c r="C16" s="7" t="s">
        <v>36</v>
      </c>
      <c r="D16" s="14" t="s">
        <v>45</v>
      </c>
      <c r="E16" s="23" t="s">
        <v>37</v>
      </c>
      <c r="F16" s="23">
        <v>36131</v>
      </c>
      <c r="G16" s="14"/>
      <c r="H16" s="12"/>
      <c r="I16" s="12" t="s">
        <v>69</v>
      </c>
      <c r="J16" s="12"/>
      <c r="K16" s="9"/>
      <c r="L16" s="128">
        <v>50</v>
      </c>
      <c r="M16" s="20">
        <f t="shared" si="0"/>
        <v>50</v>
      </c>
      <c r="N16" s="29">
        <f t="shared" si="1"/>
        <v>7.619999999999997</v>
      </c>
      <c r="O16" s="6" t="str">
        <f t="shared" si="2"/>
        <v>III разр.</v>
      </c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12</v>
      </c>
      <c r="B17" s="7">
        <v>37</v>
      </c>
      <c r="C17" s="7" t="s">
        <v>38</v>
      </c>
      <c r="D17" s="16" t="s">
        <v>94</v>
      </c>
      <c r="E17" s="26" t="s">
        <v>37</v>
      </c>
      <c r="F17" s="26">
        <v>36640</v>
      </c>
      <c r="G17" s="16"/>
      <c r="H17" s="13" t="s">
        <v>102</v>
      </c>
      <c r="I17" s="13" t="s">
        <v>69</v>
      </c>
      <c r="J17" s="13"/>
      <c r="K17" s="28"/>
      <c r="L17" s="128">
        <v>50.8</v>
      </c>
      <c r="M17" s="20">
        <f t="shared" si="0"/>
        <v>50.8</v>
      </c>
      <c r="N17" s="29">
        <f t="shared" si="1"/>
        <v>8.419999999999995</v>
      </c>
      <c r="O17" s="6" t="str">
        <f t="shared" si="2"/>
        <v>III разр.</v>
      </c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6">
        <v>13</v>
      </c>
      <c r="B18" s="7">
        <v>40</v>
      </c>
      <c r="C18" s="7" t="s">
        <v>38</v>
      </c>
      <c r="D18" s="16" t="s">
        <v>95</v>
      </c>
      <c r="E18" s="26" t="s">
        <v>37</v>
      </c>
      <c r="F18" s="17"/>
      <c r="G18" s="16"/>
      <c r="H18" s="13"/>
      <c r="I18" s="13" t="s">
        <v>39</v>
      </c>
      <c r="J18" s="13"/>
      <c r="K18" s="28"/>
      <c r="L18" s="128">
        <v>52.52</v>
      </c>
      <c r="M18" s="20">
        <f t="shared" si="0"/>
        <v>52.52</v>
      </c>
      <c r="N18" s="29">
        <f t="shared" si="1"/>
        <v>10.14</v>
      </c>
      <c r="O18" s="6" t="str">
        <f t="shared" si="2"/>
        <v>III разр.</v>
      </c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6">
        <v>14</v>
      </c>
      <c r="B19" s="7">
        <v>39</v>
      </c>
      <c r="C19" s="7" t="s">
        <v>38</v>
      </c>
      <c r="D19" s="16" t="s">
        <v>89</v>
      </c>
      <c r="E19" s="26" t="s">
        <v>37</v>
      </c>
      <c r="F19" s="26">
        <v>36657</v>
      </c>
      <c r="G19" s="16"/>
      <c r="H19" s="13"/>
      <c r="I19" s="13" t="s">
        <v>39</v>
      </c>
      <c r="J19" s="13"/>
      <c r="K19" s="28"/>
      <c r="L19" s="128">
        <v>59.34</v>
      </c>
      <c r="M19" s="20">
        <f t="shared" si="0"/>
        <v>59.34</v>
      </c>
      <c r="N19" s="29">
        <f t="shared" si="1"/>
        <v>16.96</v>
      </c>
      <c r="O19" s="6" t="str">
        <f t="shared" si="2"/>
        <v>II юн.</v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6">
        <v>15</v>
      </c>
      <c r="B20" s="7">
        <v>36</v>
      </c>
      <c r="C20" s="7" t="s">
        <v>38</v>
      </c>
      <c r="D20" s="16" t="s">
        <v>91</v>
      </c>
      <c r="E20" s="26" t="s">
        <v>37</v>
      </c>
      <c r="F20" s="26">
        <v>36650</v>
      </c>
      <c r="G20" s="16"/>
      <c r="H20" s="13"/>
      <c r="I20" s="13" t="s">
        <v>69</v>
      </c>
      <c r="J20" s="13"/>
      <c r="K20" s="28"/>
      <c r="L20" s="128">
        <v>66.38</v>
      </c>
      <c r="M20" s="20">
        <f t="shared" si="0"/>
        <v>66.38</v>
      </c>
      <c r="N20" s="29">
        <f t="shared" si="1"/>
        <v>23.999999999999993</v>
      </c>
      <c r="O20" s="6" t="str">
        <f t="shared" si="2"/>
        <v>III юн.</v>
      </c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6"/>
      <c r="B21" s="7">
        <v>33</v>
      </c>
      <c r="C21" s="7" t="s">
        <v>38</v>
      </c>
      <c r="D21" s="16" t="s">
        <v>47</v>
      </c>
      <c r="E21" s="26" t="s">
        <v>37</v>
      </c>
      <c r="F21" s="26">
        <v>35987</v>
      </c>
      <c r="G21" s="16"/>
      <c r="H21" s="13"/>
      <c r="I21" s="13" t="s">
        <v>39</v>
      </c>
      <c r="J21" s="13"/>
      <c r="K21" s="28"/>
      <c r="L21" s="128" t="s">
        <v>61</v>
      </c>
      <c r="M21" s="20" t="str">
        <f t="shared" si="0"/>
        <v>DNS</v>
      </c>
      <c r="N21" s="29"/>
      <c r="O21" s="6">
        <f t="shared" si="2"/>
      </c>
      <c r="P21" s="5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0.75" customHeight="1" thickBot="1">
      <c r="A22" s="34"/>
      <c r="B22" s="35"/>
      <c r="C22" s="35"/>
      <c r="D22" s="36"/>
      <c r="E22" s="37"/>
      <c r="F22" s="38"/>
      <c r="G22" s="38"/>
      <c r="H22" s="39"/>
      <c r="I22" s="40"/>
      <c r="J22" s="41"/>
      <c r="K22" s="91"/>
      <c r="L22" s="129"/>
      <c r="M22" s="42"/>
      <c r="N22" s="81"/>
      <c r="O22" s="34"/>
      <c r="P22" s="5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ht="9" customHeight="1" thickTop="1"/>
    <row r="24" spans="2:15" ht="15" customHeight="1">
      <c r="B24" s="120" t="s">
        <v>133</v>
      </c>
      <c r="D24" s="121"/>
      <c r="E24" s="121"/>
      <c r="F24" s="121"/>
      <c r="G24" s="122"/>
      <c r="H24" s="122"/>
      <c r="L24" s="130" t="s">
        <v>130</v>
      </c>
      <c r="O24" s="123"/>
    </row>
    <row r="25" spans="2:15" ht="15" customHeight="1">
      <c r="B25" s="120" t="s">
        <v>134</v>
      </c>
      <c r="D25" s="124"/>
      <c r="E25" s="125"/>
      <c r="F25" s="126"/>
      <c r="G25" s="122"/>
      <c r="H25" s="122"/>
      <c r="I25" s="13"/>
      <c r="L25" s="130" t="s">
        <v>131</v>
      </c>
      <c r="O25" s="123"/>
    </row>
    <row r="26" spans="1:37" ht="16.5" customHeight="1">
      <c r="A26" s="6"/>
      <c r="B26" s="7"/>
      <c r="C26" s="7"/>
      <c r="D26" s="16"/>
      <c r="E26" s="26"/>
      <c r="F26" s="17"/>
      <c r="G26" s="17"/>
      <c r="H26" s="13"/>
      <c r="I26" s="12"/>
      <c r="J26" s="12"/>
      <c r="K26" s="8"/>
      <c r="L26" s="130" t="s">
        <v>132</v>
      </c>
      <c r="M26" s="33"/>
      <c r="N26" s="29"/>
      <c r="O26" s="6"/>
      <c r="P26" s="5"/>
      <c r="Q26" s="19"/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ht="12.75"/>
    <row r="28" spans="2:31" ht="22.5" customHeight="1">
      <c r="B28" s="15"/>
      <c r="C28" s="164" t="s">
        <v>152</v>
      </c>
      <c r="D28" s="164"/>
      <c r="E28" s="164"/>
      <c r="F28" s="164"/>
      <c r="G28" s="164"/>
      <c r="H28" s="164"/>
      <c r="I28" s="164"/>
      <c r="J28" s="164"/>
      <c r="K28" s="15"/>
      <c r="L28" s="18" t="s">
        <v>10</v>
      </c>
      <c r="M28" s="15"/>
      <c r="N28" s="15"/>
      <c r="O28" s="15"/>
      <c r="P28" s="5"/>
      <c r="Q28" s="1">
        <v>41.5</v>
      </c>
      <c r="R28" s="1">
        <v>38.7</v>
      </c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5" customHeight="1" thickBot="1">
      <c r="A29" s="2" t="s">
        <v>4</v>
      </c>
      <c r="B29" s="2" t="s">
        <v>0</v>
      </c>
      <c r="C29" s="10" t="s">
        <v>6</v>
      </c>
      <c r="D29" s="2" t="s">
        <v>2</v>
      </c>
      <c r="E29" s="2" t="s">
        <v>51</v>
      </c>
      <c r="F29" s="2" t="s">
        <v>1</v>
      </c>
      <c r="G29" s="2" t="s">
        <v>87</v>
      </c>
      <c r="H29" s="2" t="s">
        <v>14</v>
      </c>
      <c r="I29" s="2" t="s">
        <v>87</v>
      </c>
      <c r="J29" s="2" t="s">
        <v>7</v>
      </c>
      <c r="K29" s="2"/>
      <c r="L29" s="11" t="s">
        <v>3</v>
      </c>
      <c r="M29" s="11" t="s">
        <v>8</v>
      </c>
      <c r="N29" s="11" t="s">
        <v>11</v>
      </c>
      <c r="O29" s="2" t="s">
        <v>5</v>
      </c>
      <c r="P29" s="5"/>
      <c r="Q29" s="19"/>
      <c r="R29" s="19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2.75" customHeight="1" thickTop="1">
      <c r="A30" s="6">
        <v>1</v>
      </c>
      <c r="B30" s="7">
        <v>59</v>
      </c>
      <c r="C30" s="24" t="s">
        <v>36</v>
      </c>
      <c r="D30" s="16" t="s">
        <v>135</v>
      </c>
      <c r="E30" s="26" t="s">
        <v>62</v>
      </c>
      <c r="F30" s="17"/>
      <c r="G30" s="16"/>
      <c r="H30" s="13"/>
      <c r="I30" s="14" t="s">
        <v>39</v>
      </c>
      <c r="J30" s="12"/>
      <c r="K30" s="9"/>
      <c r="L30" s="127">
        <v>40.81</v>
      </c>
      <c r="M30" s="22">
        <v>40.81</v>
      </c>
      <c r="N30" s="76">
        <v>0</v>
      </c>
      <c r="O30" s="25" t="s">
        <v>136</v>
      </c>
      <c r="P30" s="5"/>
      <c r="Q30" s="19"/>
      <c r="R30" s="19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2.75" customHeight="1">
      <c r="A31" s="6">
        <v>2</v>
      </c>
      <c r="B31" s="7">
        <v>64</v>
      </c>
      <c r="C31" s="7" t="s">
        <v>38</v>
      </c>
      <c r="D31" s="16" t="s">
        <v>137</v>
      </c>
      <c r="E31" s="26" t="s">
        <v>62</v>
      </c>
      <c r="F31" s="26">
        <v>35915</v>
      </c>
      <c r="G31" s="16"/>
      <c r="H31" s="13" t="s">
        <v>64</v>
      </c>
      <c r="I31" s="14" t="s">
        <v>39</v>
      </c>
      <c r="J31" s="12"/>
      <c r="K31" s="8"/>
      <c r="L31" s="128">
        <v>41.86</v>
      </c>
      <c r="M31" s="20">
        <v>41.86</v>
      </c>
      <c r="N31" s="29">
        <v>1.0499999999999972</v>
      </c>
      <c r="O31" s="6" t="s">
        <v>64</v>
      </c>
      <c r="P31" s="5"/>
      <c r="Q31" s="19"/>
      <c r="R31" s="19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2.75" customHeight="1">
      <c r="A32" s="6">
        <v>3</v>
      </c>
      <c r="B32" s="7">
        <v>67</v>
      </c>
      <c r="C32" s="7" t="s">
        <v>38</v>
      </c>
      <c r="D32" s="16" t="s">
        <v>138</v>
      </c>
      <c r="E32" s="26" t="s">
        <v>62</v>
      </c>
      <c r="F32" s="26">
        <v>35635</v>
      </c>
      <c r="G32" s="16"/>
      <c r="H32" s="13"/>
      <c r="I32" s="14" t="s">
        <v>50</v>
      </c>
      <c r="J32" s="12"/>
      <c r="K32" s="8"/>
      <c r="L32" s="128">
        <v>43.63</v>
      </c>
      <c r="M32" s="20">
        <v>43.63</v>
      </c>
      <c r="N32" s="29">
        <v>2.8200000000000003</v>
      </c>
      <c r="O32" s="6" t="s">
        <v>64</v>
      </c>
      <c r="P32" s="5"/>
      <c r="Q32" s="19"/>
      <c r="R32" s="19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2.75" customHeight="1">
      <c r="A33" s="6">
        <v>4</v>
      </c>
      <c r="B33" s="7">
        <v>53</v>
      </c>
      <c r="C33" s="7" t="s">
        <v>36</v>
      </c>
      <c r="D33" s="16" t="s">
        <v>139</v>
      </c>
      <c r="E33" s="26" t="s">
        <v>62</v>
      </c>
      <c r="F33" s="26">
        <v>35486</v>
      </c>
      <c r="G33" s="16"/>
      <c r="H33" s="13" t="s">
        <v>39</v>
      </c>
      <c r="I33" s="14" t="s">
        <v>39</v>
      </c>
      <c r="J33" s="12"/>
      <c r="K33" s="9"/>
      <c r="L33" s="128">
        <v>43.86</v>
      </c>
      <c r="M33" s="20">
        <v>43.86</v>
      </c>
      <c r="N33" s="29">
        <v>3.049999999999997</v>
      </c>
      <c r="O33" s="6" t="s">
        <v>64</v>
      </c>
      <c r="P33" s="5"/>
      <c r="Q33" s="19"/>
      <c r="R33" s="19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2.75" customHeight="1">
      <c r="A34" s="6">
        <v>5</v>
      </c>
      <c r="B34" s="7">
        <v>65</v>
      </c>
      <c r="C34" s="7" t="s">
        <v>38</v>
      </c>
      <c r="D34" s="16" t="s">
        <v>140</v>
      </c>
      <c r="E34" s="26" t="s">
        <v>62</v>
      </c>
      <c r="F34" s="26">
        <v>35774</v>
      </c>
      <c r="G34" s="16"/>
      <c r="H34" s="13" t="s">
        <v>64</v>
      </c>
      <c r="I34" s="14" t="s">
        <v>39</v>
      </c>
      <c r="J34" s="12"/>
      <c r="K34" s="8"/>
      <c r="L34" s="128">
        <v>44.08</v>
      </c>
      <c r="M34" s="20">
        <v>44.08</v>
      </c>
      <c r="N34" s="29">
        <v>3.269999999999996</v>
      </c>
      <c r="O34" s="6" t="s">
        <v>64</v>
      </c>
      <c r="P34" s="5"/>
      <c r="Q34" s="19"/>
      <c r="R34" s="19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2.75" customHeight="1">
      <c r="A35" s="6">
        <v>6</v>
      </c>
      <c r="B35" s="7">
        <v>58</v>
      </c>
      <c r="C35" s="7" t="s">
        <v>38</v>
      </c>
      <c r="D35" s="16" t="s">
        <v>141</v>
      </c>
      <c r="E35" s="26" t="s">
        <v>62</v>
      </c>
      <c r="F35" s="26">
        <v>35373</v>
      </c>
      <c r="G35" s="16"/>
      <c r="H35" s="13"/>
      <c r="I35" s="14" t="s">
        <v>39</v>
      </c>
      <c r="J35" s="12"/>
      <c r="K35" s="8"/>
      <c r="L35" s="128">
        <v>44.33</v>
      </c>
      <c r="M35" s="20">
        <v>44.33</v>
      </c>
      <c r="N35" s="29">
        <v>3.519999999999996</v>
      </c>
      <c r="O35" s="6" t="s">
        <v>153</v>
      </c>
      <c r="P35" s="5"/>
      <c r="Q35" s="19"/>
      <c r="R35" s="19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2.75" customHeight="1">
      <c r="A36" s="6">
        <v>7</v>
      </c>
      <c r="B36" s="7">
        <v>57</v>
      </c>
      <c r="C36" s="7" t="s">
        <v>36</v>
      </c>
      <c r="D36" s="16" t="s">
        <v>142</v>
      </c>
      <c r="E36" s="26" t="s">
        <v>62</v>
      </c>
      <c r="F36" s="26">
        <v>35383</v>
      </c>
      <c r="G36" s="16"/>
      <c r="H36" s="13"/>
      <c r="I36" s="14" t="s">
        <v>39</v>
      </c>
      <c r="J36" s="12"/>
      <c r="K36" s="9"/>
      <c r="L36" s="128">
        <v>44.33</v>
      </c>
      <c r="M36" s="20">
        <v>44.33</v>
      </c>
      <c r="N36" s="29">
        <v>3.519999999999996</v>
      </c>
      <c r="O36" s="6" t="s">
        <v>153</v>
      </c>
      <c r="P36" s="5"/>
      <c r="Q36" s="19"/>
      <c r="R36" s="19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2.75" customHeight="1">
      <c r="A37" s="6">
        <v>8</v>
      </c>
      <c r="B37" s="7">
        <v>66</v>
      </c>
      <c r="C37" s="7" t="s">
        <v>38</v>
      </c>
      <c r="D37" s="16" t="s">
        <v>143</v>
      </c>
      <c r="E37" s="26" t="s">
        <v>62</v>
      </c>
      <c r="F37" s="26">
        <v>35736</v>
      </c>
      <c r="G37" s="16"/>
      <c r="H37" s="13"/>
      <c r="I37" s="14" t="s">
        <v>50</v>
      </c>
      <c r="J37" s="12"/>
      <c r="K37" s="8"/>
      <c r="L37" s="128">
        <v>44.86</v>
      </c>
      <c r="M37" s="20">
        <v>44.86</v>
      </c>
      <c r="N37" s="29">
        <v>4.049999999999997</v>
      </c>
      <c r="O37" s="6" t="s">
        <v>153</v>
      </c>
      <c r="P37" s="5"/>
      <c r="Q37" s="19"/>
      <c r="R37" s="19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12.75" customHeight="1">
      <c r="A38" s="6">
        <v>9</v>
      </c>
      <c r="B38" s="7">
        <v>61</v>
      </c>
      <c r="C38" s="7" t="s">
        <v>36</v>
      </c>
      <c r="D38" s="16" t="s">
        <v>144</v>
      </c>
      <c r="E38" s="26" t="s">
        <v>62</v>
      </c>
      <c r="F38" s="26">
        <v>35696</v>
      </c>
      <c r="G38" s="16"/>
      <c r="H38" s="13"/>
      <c r="I38" s="14" t="s">
        <v>69</v>
      </c>
      <c r="J38" s="12"/>
      <c r="K38" s="9"/>
      <c r="L38" s="128">
        <v>45.51</v>
      </c>
      <c r="M38" s="20">
        <v>45.51</v>
      </c>
      <c r="N38" s="29">
        <v>4.699999999999996</v>
      </c>
      <c r="O38" s="6" t="s">
        <v>153</v>
      </c>
      <c r="P38" s="5"/>
      <c r="Q38" s="19"/>
      <c r="R38" s="19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2.75" customHeight="1">
      <c r="A39" s="6">
        <v>10</v>
      </c>
      <c r="B39" s="7">
        <v>62</v>
      </c>
      <c r="C39" s="7" t="s">
        <v>36</v>
      </c>
      <c r="D39" s="16" t="s">
        <v>145</v>
      </c>
      <c r="E39" s="17" t="s">
        <v>62</v>
      </c>
      <c r="F39" s="26">
        <v>35799</v>
      </c>
      <c r="G39" s="16"/>
      <c r="H39" s="13"/>
      <c r="I39" s="14" t="s">
        <v>69</v>
      </c>
      <c r="J39" s="12"/>
      <c r="K39" s="9"/>
      <c r="L39" s="128">
        <v>45.83</v>
      </c>
      <c r="M39" s="20">
        <v>45.83</v>
      </c>
      <c r="N39" s="29">
        <v>5.019999999999996</v>
      </c>
      <c r="O39" s="6" t="s">
        <v>153</v>
      </c>
      <c r="P39" s="5"/>
      <c r="Q39" s="19"/>
      <c r="R39" s="19"/>
      <c r="S39" s="4"/>
      <c r="T39" s="4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</row>
    <row r="40" spans="1:31" ht="12.75" customHeight="1">
      <c r="A40" s="6">
        <v>11</v>
      </c>
      <c r="B40" s="7">
        <v>56</v>
      </c>
      <c r="C40" s="7" t="s">
        <v>38</v>
      </c>
      <c r="D40" s="16" t="s">
        <v>146</v>
      </c>
      <c r="E40" s="26" t="s">
        <v>62</v>
      </c>
      <c r="F40" s="26">
        <v>35384</v>
      </c>
      <c r="G40" s="16"/>
      <c r="H40" s="13"/>
      <c r="I40" s="14" t="s">
        <v>69</v>
      </c>
      <c r="J40" s="12"/>
      <c r="K40" s="8"/>
      <c r="L40" s="128">
        <v>46.64</v>
      </c>
      <c r="M40" s="20">
        <v>46.64</v>
      </c>
      <c r="N40" s="29">
        <v>5.829999999999998</v>
      </c>
      <c r="O40" s="6" t="s">
        <v>153</v>
      </c>
      <c r="P40" s="5"/>
      <c r="Q40" s="19"/>
      <c r="R40" s="19"/>
      <c r="S40" s="4"/>
      <c r="T40" s="4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</row>
    <row r="41" spans="1:31" ht="12.75" customHeight="1">
      <c r="A41" s="6">
        <v>12</v>
      </c>
      <c r="B41" s="7">
        <v>52</v>
      </c>
      <c r="C41" s="7" t="s">
        <v>36</v>
      </c>
      <c r="D41" s="16" t="s">
        <v>128</v>
      </c>
      <c r="E41" s="26" t="s">
        <v>62</v>
      </c>
      <c r="F41" s="26">
        <v>35403</v>
      </c>
      <c r="G41" s="16"/>
      <c r="H41" s="13"/>
      <c r="I41" s="14" t="s">
        <v>99</v>
      </c>
      <c r="J41" s="12"/>
      <c r="K41" s="9"/>
      <c r="L41" s="128">
        <v>47.05</v>
      </c>
      <c r="M41" s="20">
        <v>47.05</v>
      </c>
      <c r="N41" s="29">
        <v>6.239999999999995</v>
      </c>
      <c r="O41" s="6" t="s">
        <v>154</v>
      </c>
      <c r="P41" s="5"/>
      <c r="Q41" s="19"/>
      <c r="R41" s="19"/>
      <c r="S41" s="4"/>
      <c r="T41" s="4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</row>
    <row r="42" spans="1:31" ht="12.75" customHeight="1">
      <c r="A42" s="6">
        <v>13</v>
      </c>
      <c r="B42" s="7">
        <v>55</v>
      </c>
      <c r="C42" s="7" t="s">
        <v>38</v>
      </c>
      <c r="D42" s="16" t="s">
        <v>129</v>
      </c>
      <c r="E42" s="26" t="s">
        <v>62</v>
      </c>
      <c r="F42" s="26">
        <v>35955</v>
      </c>
      <c r="G42" s="16"/>
      <c r="H42" s="13"/>
      <c r="I42" s="14" t="s">
        <v>69</v>
      </c>
      <c r="J42" s="12"/>
      <c r="K42" s="8"/>
      <c r="L42" s="128">
        <v>48.35</v>
      </c>
      <c r="M42" s="20">
        <v>48.35</v>
      </c>
      <c r="N42" s="29">
        <v>7.539999999999999</v>
      </c>
      <c r="O42" s="6" t="s">
        <v>154</v>
      </c>
      <c r="P42" s="5"/>
      <c r="Q42" s="19"/>
      <c r="R42" s="19"/>
      <c r="S42" s="4"/>
      <c r="T42" s="4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</row>
    <row r="43" spans="1:31" ht="12.75" customHeight="1">
      <c r="A43" s="6">
        <v>14</v>
      </c>
      <c r="B43" s="7">
        <v>54</v>
      </c>
      <c r="C43" s="7" t="s">
        <v>36</v>
      </c>
      <c r="D43" s="16" t="s">
        <v>147</v>
      </c>
      <c r="E43" s="26" t="s">
        <v>62</v>
      </c>
      <c r="F43" s="26">
        <v>35486</v>
      </c>
      <c r="G43" s="16"/>
      <c r="H43" s="13"/>
      <c r="I43" s="14" t="s">
        <v>39</v>
      </c>
      <c r="J43" s="12"/>
      <c r="K43" s="9"/>
      <c r="L43" s="128">
        <v>48.38</v>
      </c>
      <c r="M43" s="20">
        <v>48.38</v>
      </c>
      <c r="N43" s="29">
        <v>7.57</v>
      </c>
      <c r="O43" s="6" t="s">
        <v>154</v>
      </c>
      <c r="P43" s="5"/>
      <c r="Q43" s="19"/>
      <c r="R43" s="19"/>
      <c r="S43" s="4"/>
      <c r="T43" s="4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</row>
    <row r="44" spans="1:31" ht="12.75" customHeight="1">
      <c r="A44" s="6">
        <v>15</v>
      </c>
      <c r="B44" s="7">
        <v>51</v>
      </c>
      <c r="C44" s="7" t="s">
        <v>38</v>
      </c>
      <c r="D44" s="16" t="s">
        <v>148</v>
      </c>
      <c r="E44" s="26" t="s">
        <v>62</v>
      </c>
      <c r="F44" s="17"/>
      <c r="G44" s="16"/>
      <c r="H44" s="13"/>
      <c r="I44" s="14" t="s">
        <v>66</v>
      </c>
      <c r="J44" s="12"/>
      <c r="K44" s="8"/>
      <c r="L44" s="128">
        <v>48.84</v>
      </c>
      <c r="M44" s="20">
        <v>48.84</v>
      </c>
      <c r="N44" s="29">
        <v>8.030000000000001</v>
      </c>
      <c r="O44" s="6" t="s">
        <v>154</v>
      </c>
      <c r="P44" s="5"/>
      <c r="Q44" s="19"/>
      <c r="R44" s="19"/>
      <c r="S44" s="4"/>
      <c r="T44" s="4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</row>
    <row r="45" spans="1:31" ht="12.75" customHeight="1">
      <c r="A45" s="6">
        <v>16</v>
      </c>
      <c r="B45" s="7">
        <v>63</v>
      </c>
      <c r="C45" s="7" t="s">
        <v>36</v>
      </c>
      <c r="D45" s="16" t="s">
        <v>149</v>
      </c>
      <c r="E45" s="26" t="s">
        <v>62</v>
      </c>
      <c r="F45" s="26">
        <v>35645</v>
      </c>
      <c r="G45" s="16"/>
      <c r="H45" s="13" t="s">
        <v>102</v>
      </c>
      <c r="I45" s="14" t="s">
        <v>88</v>
      </c>
      <c r="J45" s="12"/>
      <c r="K45" s="9"/>
      <c r="L45" s="128">
        <v>58.48</v>
      </c>
      <c r="M45" s="20">
        <v>58.48</v>
      </c>
      <c r="N45" s="29">
        <v>17.669999999999995</v>
      </c>
      <c r="O45" s="6" t="s">
        <v>155</v>
      </c>
      <c r="P45" s="5"/>
      <c r="Q45" s="19"/>
      <c r="R45" s="19"/>
      <c r="S45" s="4"/>
      <c r="T45" s="4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</row>
    <row r="46" spans="1:31" ht="3" customHeight="1" thickBot="1">
      <c r="A46" s="34"/>
      <c r="B46" s="35"/>
      <c r="C46" s="35"/>
      <c r="D46" s="36"/>
      <c r="E46" s="37"/>
      <c r="F46" s="38"/>
      <c r="G46" s="38"/>
      <c r="H46" s="39"/>
      <c r="I46" s="40"/>
      <c r="J46" s="41"/>
      <c r="K46" s="91"/>
      <c r="L46" s="141"/>
      <c r="M46" s="42"/>
      <c r="N46" s="81"/>
      <c r="O46" s="34"/>
      <c r="P46" s="5"/>
      <c r="Q46" s="19"/>
      <c r="R46" s="19"/>
      <c r="S46" s="4"/>
      <c r="T46" s="4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</row>
    <row r="47" ht="6" customHeight="1" thickTop="1">
      <c r="L47" s="1"/>
    </row>
    <row r="48" spans="2:15" ht="15" customHeight="1">
      <c r="B48" s="120" t="s">
        <v>150</v>
      </c>
      <c r="D48" s="121"/>
      <c r="E48" s="121"/>
      <c r="F48" s="121"/>
      <c r="G48" s="122"/>
      <c r="H48" s="122"/>
      <c r="L48" s="130" t="s">
        <v>130</v>
      </c>
      <c r="O48" s="123"/>
    </row>
    <row r="49" spans="2:15" ht="15" customHeight="1">
      <c r="B49" s="120" t="s">
        <v>151</v>
      </c>
      <c r="D49" s="124"/>
      <c r="E49" s="125"/>
      <c r="F49" s="126"/>
      <c r="G49" s="122"/>
      <c r="H49" s="122"/>
      <c r="I49" s="13"/>
      <c r="L49" s="130" t="s">
        <v>131</v>
      </c>
      <c r="O49" s="123"/>
    </row>
    <row r="50" spans="1:37" ht="16.5" customHeight="1">
      <c r="A50" s="6"/>
      <c r="B50" s="7"/>
      <c r="C50" s="7"/>
      <c r="D50" s="16"/>
      <c r="E50" s="26"/>
      <c r="F50" s="17"/>
      <c r="G50" s="17"/>
      <c r="H50" s="13"/>
      <c r="I50" s="12"/>
      <c r="J50" s="12"/>
      <c r="K50" s="8"/>
      <c r="L50" s="130" t="s">
        <v>132</v>
      </c>
      <c r="M50" s="33"/>
      <c r="N50" s="29"/>
      <c r="O50" s="6"/>
      <c r="P50" s="5"/>
      <c r="Q50" s="19"/>
      <c r="R50" s="19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</sheetData>
  <sheetProtection/>
  <mergeCells count="7">
    <mergeCell ref="C28:J28"/>
    <mergeCell ref="C4:J4"/>
    <mergeCell ref="A1:O1"/>
    <mergeCell ref="A2:O2"/>
    <mergeCell ref="A3:D3"/>
    <mergeCell ref="J3:O3"/>
    <mergeCell ref="L4:N4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7030A0"/>
  </sheetPr>
  <dimension ref="A1:AK37"/>
  <sheetViews>
    <sheetView view="pageBreakPreview" zoomScale="115" zoomScaleSheetLayoutView="115" zoomScalePageLayoutView="0" workbookViewId="0" topLeftCell="A25">
      <selection activeCell="O16" sqref="O16"/>
    </sheetView>
  </sheetViews>
  <sheetFormatPr defaultColWidth="9.140625" defaultRowHeight="12.75"/>
  <cols>
    <col min="1" max="1" width="5.57421875" style="1" customWidth="1"/>
    <col min="2" max="2" width="6.140625" style="1" customWidth="1"/>
    <col min="3" max="3" width="7.7109375" style="1" customWidth="1"/>
    <col min="4" max="4" width="21.7109375" style="1" customWidth="1"/>
    <col min="5" max="5" width="10.57421875" style="1" hidden="1" customWidth="1"/>
    <col min="6" max="6" width="9.8515625" style="1" hidden="1" customWidth="1"/>
    <col min="7" max="7" width="22.57421875" style="1" hidden="1" customWidth="1"/>
    <col min="8" max="8" width="16.421875" style="1" hidden="1" customWidth="1"/>
    <col min="9" max="9" width="26.00390625" style="1" customWidth="1"/>
    <col min="10" max="10" width="27.00390625" style="1" hidden="1" customWidth="1"/>
    <col min="11" max="11" width="0.71875" style="1" customWidth="1"/>
    <col min="12" max="12" width="8.140625" style="1" customWidth="1"/>
    <col min="13" max="13" width="1.42187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3.25" customHeight="1">
      <c r="A1" s="166" t="str">
        <f>N_sor1</f>
        <v>"Первенство СДЮСШОР "Комета"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3.25" customHeight="1">
      <c r="A2" s="166" t="str">
        <f>N_sor2</f>
        <v> (отдельные дистанции)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33" customHeight="1">
      <c r="A3" s="170" t="s">
        <v>23</v>
      </c>
      <c r="B3" s="170"/>
      <c r="C3" s="170"/>
      <c r="D3" s="170"/>
      <c r="E3" s="115"/>
      <c r="F3" s="115"/>
      <c r="G3" s="115"/>
      <c r="H3" s="115"/>
      <c r="I3" s="115"/>
      <c r="J3" s="171" t="str">
        <f>D_d1</f>
        <v>30 ноября 2013г.</v>
      </c>
      <c r="K3" s="172"/>
      <c r="L3" s="172"/>
      <c r="M3" s="172"/>
      <c r="N3" s="172"/>
      <c r="O3" s="172"/>
    </row>
    <row r="4" spans="2:37" ht="27.75" customHeight="1">
      <c r="B4" s="15"/>
      <c r="C4" s="173" t="str">
        <f>N_un</f>
        <v>Юноши среднего возраста</v>
      </c>
      <c r="D4" s="173"/>
      <c r="E4" s="173"/>
      <c r="F4" s="173"/>
      <c r="G4" s="173"/>
      <c r="H4" s="173"/>
      <c r="I4" s="173"/>
      <c r="J4" s="173"/>
      <c r="K4" s="15"/>
      <c r="L4" s="18" t="str">
        <f>const!C10</f>
        <v>1500 метров</v>
      </c>
      <c r="M4" s="15"/>
      <c r="N4" s="15"/>
      <c r="O4" s="15"/>
      <c r="P4" s="3"/>
      <c r="Q4" s="4" t="s">
        <v>34</v>
      </c>
      <c r="R4" s="4" t="s">
        <v>35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3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51</v>
      </c>
      <c r="F5" s="2" t="s">
        <v>1</v>
      </c>
      <c r="G5" s="2" t="s">
        <v>87</v>
      </c>
      <c r="H5" s="2" t="s">
        <v>14</v>
      </c>
      <c r="I5" s="2" t="s">
        <v>87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3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24">
        <v>163</v>
      </c>
      <c r="C6" s="24" t="s">
        <v>36</v>
      </c>
      <c r="D6" s="16" t="s">
        <v>79</v>
      </c>
      <c r="E6" s="17" t="s">
        <v>37</v>
      </c>
      <c r="F6" s="26">
        <v>36088</v>
      </c>
      <c r="G6" s="16"/>
      <c r="H6" s="13"/>
      <c r="I6" s="13" t="s">
        <v>50</v>
      </c>
      <c r="J6" s="13"/>
      <c r="K6" s="44"/>
      <c r="L6" s="82">
        <f aca="true" t="shared" si="0" ref="L6:L29">(P6*60+Q6)/86400</f>
        <v>0.0014182870370370371</v>
      </c>
      <c r="M6" s="83">
        <f aca="true" t="shared" si="1" ref="M6:M31">ROUNDDOWN(L6*86400/2,3)</f>
        <v>61.27</v>
      </c>
      <c r="N6" s="80">
        <f aca="true" t="shared" si="2" ref="N6:N29">(L6-L$6)*86400</f>
        <v>0</v>
      </c>
      <c r="O6" s="85" t="str">
        <f aca="true" t="shared" si="3" ref="O6:O31">IF(L6&lt;=128/86400,"КМС",IF(L6&lt;=137.4/86400,"I разр.",IF(L6&lt;=148.2/86400,"II разр.",IF(L6&lt;=161.7/86400,"III разр.",IF(L6&lt;=177.9/86400,"I юн.",IF(L6&lt;=199.5/86400,"II юн.",IF(L6&lt;=226.5/86400,"III юн.","")))))))</f>
        <v>КМС</v>
      </c>
      <c r="P6" s="3">
        <v>2</v>
      </c>
      <c r="Q6" s="19">
        <v>2.54</v>
      </c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121</v>
      </c>
      <c r="C7" s="7" t="s">
        <v>38</v>
      </c>
      <c r="D7" s="14" t="s">
        <v>56</v>
      </c>
      <c r="E7" s="23" t="s">
        <v>37</v>
      </c>
      <c r="F7" s="23">
        <v>36255</v>
      </c>
      <c r="G7" s="14"/>
      <c r="H7" s="12"/>
      <c r="I7" s="12" t="s">
        <v>39</v>
      </c>
      <c r="J7" s="12"/>
      <c r="K7" s="28"/>
      <c r="L7" s="90">
        <f t="shared" si="0"/>
        <v>0.001457175925925926</v>
      </c>
      <c r="M7" s="33">
        <f t="shared" si="1"/>
        <v>62.95</v>
      </c>
      <c r="N7" s="29">
        <f t="shared" si="2"/>
        <v>3.3599999999999985</v>
      </c>
      <c r="O7" s="6" t="str">
        <f t="shared" si="3"/>
        <v>КМС</v>
      </c>
      <c r="P7" s="3">
        <v>2</v>
      </c>
      <c r="Q7" s="19">
        <v>5.9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146</v>
      </c>
      <c r="C8" s="7" t="s">
        <v>38</v>
      </c>
      <c r="D8" s="14" t="s">
        <v>78</v>
      </c>
      <c r="E8" s="23" t="s">
        <v>37</v>
      </c>
      <c r="F8" s="23">
        <v>36357</v>
      </c>
      <c r="G8" s="14"/>
      <c r="H8" s="12"/>
      <c r="I8" s="12" t="s">
        <v>99</v>
      </c>
      <c r="J8" s="12"/>
      <c r="K8" s="28"/>
      <c r="L8" s="90">
        <f t="shared" si="0"/>
        <v>0.0014913194444444444</v>
      </c>
      <c r="M8" s="33">
        <f t="shared" si="1"/>
        <v>64.425</v>
      </c>
      <c r="N8" s="29">
        <f t="shared" si="2"/>
        <v>6.30999999999999</v>
      </c>
      <c r="O8" s="6" t="str">
        <f t="shared" si="3"/>
        <v>I разр.</v>
      </c>
      <c r="P8" s="3">
        <v>2</v>
      </c>
      <c r="Q8" s="19">
        <v>8.85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156</v>
      </c>
      <c r="C9" s="7" t="s">
        <v>38</v>
      </c>
      <c r="D9" s="14" t="s">
        <v>76</v>
      </c>
      <c r="E9" s="23" t="s">
        <v>37</v>
      </c>
      <c r="F9" s="23">
        <v>36535</v>
      </c>
      <c r="G9" s="14"/>
      <c r="H9" s="12"/>
      <c r="I9" s="12" t="s">
        <v>39</v>
      </c>
      <c r="J9" s="12"/>
      <c r="K9" s="28"/>
      <c r="L9" s="90">
        <f t="shared" si="0"/>
        <v>0.0015075231481481482</v>
      </c>
      <c r="M9" s="33">
        <f t="shared" si="1"/>
        <v>65.125</v>
      </c>
      <c r="N9" s="29">
        <f t="shared" si="2"/>
        <v>7.71</v>
      </c>
      <c r="O9" s="6" t="str">
        <f t="shared" si="3"/>
        <v>I разр.</v>
      </c>
      <c r="P9" s="3">
        <v>2</v>
      </c>
      <c r="Q9" s="19">
        <v>10.25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5</v>
      </c>
      <c r="B10" s="7">
        <v>148</v>
      </c>
      <c r="C10" s="7" t="s">
        <v>36</v>
      </c>
      <c r="D10" s="14" t="s">
        <v>77</v>
      </c>
      <c r="E10" s="7" t="s">
        <v>37</v>
      </c>
      <c r="F10" s="23">
        <v>36457</v>
      </c>
      <c r="G10" s="14"/>
      <c r="H10" s="12"/>
      <c r="I10" s="12" t="s">
        <v>39</v>
      </c>
      <c r="J10" s="12"/>
      <c r="K10" s="12"/>
      <c r="L10" s="90">
        <f t="shared" si="0"/>
        <v>0.001516087962962963</v>
      </c>
      <c r="M10" s="33">
        <f t="shared" si="1"/>
        <v>65.495</v>
      </c>
      <c r="N10" s="29">
        <f t="shared" si="2"/>
        <v>8.449999999999996</v>
      </c>
      <c r="O10" s="6" t="str">
        <f t="shared" si="3"/>
        <v>I разр.</v>
      </c>
      <c r="P10" s="3">
        <v>2</v>
      </c>
      <c r="Q10" s="19">
        <v>10.99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6</v>
      </c>
      <c r="B11" s="7">
        <v>139</v>
      </c>
      <c r="C11" s="7" t="s">
        <v>38</v>
      </c>
      <c r="D11" s="16" t="s">
        <v>74</v>
      </c>
      <c r="E11" s="26" t="s">
        <v>37</v>
      </c>
      <c r="F11" s="26">
        <v>36412</v>
      </c>
      <c r="G11" s="16"/>
      <c r="H11" s="13"/>
      <c r="I11" s="13" t="s">
        <v>39</v>
      </c>
      <c r="J11" s="13"/>
      <c r="K11" s="28"/>
      <c r="L11" s="90">
        <f t="shared" si="0"/>
        <v>0.001528125</v>
      </c>
      <c r="M11" s="33">
        <f t="shared" si="1"/>
        <v>66.015</v>
      </c>
      <c r="N11" s="29">
        <f t="shared" si="2"/>
        <v>9.48999999999999</v>
      </c>
      <c r="O11" s="6" t="str">
        <f t="shared" si="3"/>
        <v>I разр.</v>
      </c>
      <c r="P11" s="3">
        <v>2</v>
      </c>
      <c r="Q11" s="19">
        <v>12.03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7</v>
      </c>
      <c r="B12" s="7">
        <v>127</v>
      </c>
      <c r="C12" s="7" t="s">
        <v>36</v>
      </c>
      <c r="D12" s="14" t="s">
        <v>54</v>
      </c>
      <c r="E12" s="23" t="s">
        <v>37</v>
      </c>
      <c r="F12" s="23">
        <v>36274</v>
      </c>
      <c r="G12" s="14"/>
      <c r="H12" s="12"/>
      <c r="I12" s="12" t="s">
        <v>39</v>
      </c>
      <c r="J12" s="12"/>
      <c r="K12" s="12"/>
      <c r="L12" s="90">
        <f t="shared" si="0"/>
        <v>0.0015511574074074076</v>
      </c>
      <c r="M12" s="33">
        <f t="shared" si="1"/>
        <v>67.01</v>
      </c>
      <c r="N12" s="29">
        <f t="shared" si="2"/>
        <v>11.480000000000006</v>
      </c>
      <c r="O12" s="6" t="str">
        <f t="shared" si="3"/>
        <v>I разр.</v>
      </c>
      <c r="P12" s="3">
        <v>2</v>
      </c>
      <c r="Q12" s="19">
        <v>14.02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8</v>
      </c>
      <c r="B13" s="7">
        <v>160</v>
      </c>
      <c r="C13" s="7" t="s">
        <v>36</v>
      </c>
      <c r="D13" s="14" t="s">
        <v>116</v>
      </c>
      <c r="E13" s="7" t="s">
        <v>37</v>
      </c>
      <c r="F13" s="23"/>
      <c r="G13" s="14"/>
      <c r="H13" s="12"/>
      <c r="I13" s="12" t="s">
        <v>66</v>
      </c>
      <c r="J13" s="12"/>
      <c r="K13" s="12"/>
      <c r="L13" s="90">
        <f t="shared" si="0"/>
        <v>0.0015778935185185184</v>
      </c>
      <c r="M13" s="33">
        <f t="shared" si="1"/>
        <v>68.165</v>
      </c>
      <c r="N13" s="29">
        <f t="shared" si="2"/>
        <v>13.789999999999981</v>
      </c>
      <c r="O13" s="6" t="str">
        <f t="shared" si="3"/>
        <v>I разр.</v>
      </c>
      <c r="P13" s="3">
        <v>2</v>
      </c>
      <c r="Q13" s="19">
        <v>16.33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>
      <c r="A14" s="6">
        <v>9</v>
      </c>
      <c r="B14" s="7">
        <v>158</v>
      </c>
      <c r="C14" s="7" t="s">
        <v>36</v>
      </c>
      <c r="D14" s="14" t="s">
        <v>117</v>
      </c>
      <c r="E14" s="23" t="s">
        <v>37</v>
      </c>
      <c r="F14" s="23"/>
      <c r="G14" s="14"/>
      <c r="H14" s="12"/>
      <c r="I14" s="12" t="s">
        <v>66</v>
      </c>
      <c r="J14" s="12"/>
      <c r="K14" s="12"/>
      <c r="L14" s="90">
        <f t="shared" si="0"/>
        <v>0.0015849537037037037</v>
      </c>
      <c r="M14" s="33">
        <f t="shared" si="1"/>
        <v>68.47</v>
      </c>
      <c r="N14" s="29">
        <f t="shared" si="2"/>
        <v>14.399999999999988</v>
      </c>
      <c r="O14" s="6" t="str">
        <f t="shared" si="3"/>
        <v>I разр.</v>
      </c>
      <c r="P14" s="3">
        <v>2</v>
      </c>
      <c r="Q14" s="19">
        <v>16.94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10</v>
      </c>
      <c r="B15" s="7">
        <v>165</v>
      </c>
      <c r="C15" s="7" t="s">
        <v>36</v>
      </c>
      <c r="D15" s="14" t="s">
        <v>118</v>
      </c>
      <c r="E15" s="7" t="s">
        <v>37</v>
      </c>
      <c r="F15" s="23">
        <v>36339</v>
      </c>
      <c r="G15" s="14"/>
      <c r="H15" s="12"/>
      <c r="I15" s="12" t="s">
        <v>99</v>
      </c>
      <c r="J15" s="12"/>
      <c r="K15" s="12"/>
      <c r="L15" s="90">
        <f t="shared" si="0"/>
        <v>0.0015873842592592593</v>
      </c>
      <c r="M15" s="33">
        <f t="shared" si="1"/>
        <v>68.575</v>
      </c>
      <c r="N15" s="29">
        <f t="shared" si="2"/>
        <v>14.609999999999996</v>
      </c>
      <c r="O15" s="6" t="str">
        <f t="shared" si="3"/>
        <v>I разр.</v>
      </c>
      <c r="P15" s="3">
        <v>2</v>
      </c>
      <c r="Q15" s="19">
        <v>17.15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11</v>
      </c>
      <c r="B16" s="7">
        <v>162</v>
      </c>
      <c r="C16" s="7" t="s">
        <v>38</v>
      </c>
      <c r="D16" s="14" t="s">
        <v>109</v>
      </c>
      <c r="E16" s="23" t="s">
        <v>37</v>
      </c>
      <c r="F16" s="23"/>
      <c r="G16" s="14"/>
      <c r="H16" s="12"/>
      <c r="I16" s="12" t="s">
        <v>66</v>
      </c>
      <c r="J16" s="12"/>
      <c r="K16" s="28"/>
      <c r="L16" s="90">
        <f t="shared" si="0"/>
        <v>0.0015983796296296295</v>
      </c>
      <c r="M16" s="33">
        <f t="shared" si="1"/>
        <v>69.05</v>
      </c>
      <c r="N16" s="29">
        <f t="shared" si="2"/>
        <v>15.559999999999981</v>
      </c>
      <c r="O16" s="6" t="str">
        <f t="shared" si="3"/>
        <v>II разр.</v>
      </c>
      <c r="P16" s="3">
        <v>2</v>
      </c>
      <c r="Q16" s="19">
        <v>18.1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>
      <c r="A17" s="6">
        <v>12</v>
      </c>
      <c r="B17" s="7">
        <v>151</v>
      </c>
      <c r="C17" s="7" t="s">
        <v>36</v>
      </c>
      <c r="D17" s="14" t="s">
        <v>60</v>
      </c>
      <c r="E17" s="23" t="s">
        <v>37</v>
      </c>
      <c r="F17" s="23">
        <v>36139</v>
      </c>
      <c r="G17" s="14"/>
      <c r="H17" s="12"/>
      <c r="I17" s="12" t="s">
        <v>39</v>
      </c>
      <c r="J17" s="12"/>
      <c r="K17" s="12"/>
      <c r="L17" s="90">
        <f t="shared" si="0"/>
        <v>0.0016079861111111112</v>
      </c>
      <c r="M17" s="33">
        <f t="shared" si="1"/>
        <v>69.465</v>
      </c>
      <c r="N17" s="29">
        <f t="shared" si="2"/>
        <v>16.390000000000004</v>
      </c>
      <c r="O17" s="6" t="str">
        <f t="shared" si="3"/>
        <v>II разр.</v>
      </c>
      <c r="P17" s="3">
        <v>2</v>
      </c>
      <c r="Q17" s="19">
        <v>18.93</v>
      </c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>
      <c r="A18" s="6">
        <v>13</v>
      </c>
      <c r="B18" s="7">
        <v>161</v>
      </c>
      <c r="C18" s="7" t="s">
        <v>38</v>
      </c>
      <c r="D18" s="16" t="s">
        <v>121</v>
      </c>
      <c r="E18" s="26" t="s">
        <v>37</v>
      </c>
      <c r="F18" s="26"/>
      <c r="G18" s="16"/>
      <c r="H18" s="13"/>
      <c r="I18" s="13" t="s">
        <v>66</v>
      </c>
      <c r="J18" s="13"/>
      <c r="K18" s="28"/>
      <c r="L18" s="90">
        <f t="shared" si="0"/>
        <v>0.0016167824074074073</v>
      </c>
      <c r="M18" s="33">
        <f t="shared" si="1"/>
        <v>69.845</v>
      </c>
      <c r="N18" s="29">
        <f t="shared" si="2"/>
        <v>17.14999999999998</v>
      </c>
      <c r="O18" s="6" t="str">
        <f t="shared" si="3"/>
        <v>II разр.</v>
      </c>
      <c r="P18" s="3">
        <v>2</v>
      </c>
      <c r="Q18" s="19">
        <v>19.69</v>
      </c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>
      <c r="A19" s="6">
        <v>14</v>
      </c>
      <c r="B19" s="7">
        <v>152</v>
      </c>
      <c r="C19" s="7" t="s">
        <v>36</v>
      </c>
      <c r="D19" s="14" t="s">
        <v>57</v>
      </c>
      <c r="E19" s="23" t="s">
        <v>37</v>
      </c>
      <c r="F19" s="23">
        <v>36028</v>
      </c>
      <c r="G19" s="14"/>
      <c r="H19" s="12"/>
      <c r="I19" s="12" t="s">
        <v>39</v>
      </c>
      <c r="J19" s="12"/>
      <c r="K19" s="12"/>
      <c r="L19" s="90">
        <f t="shared" si="0"/>
        <v>0.001627662037037037</v>
      </c>
      <c r="M19" s="33">
        <f t="shared" si="1"/>
        <v>70.315</v>
      </c>
      <c r="N19" s="29">
        <f t="shared" si="2"/>
        <v>18.089999999999993</v>
      </c>
      <c r="O19" s="6" t="str">
        <f t="shared" si="3"/>
        <v>II разр.</v>
      </c>
      <c r="P19" s="3">
        <v>2</v>
      </c>
      <c r="Q19" s="19">
        <v>20.63</v>
      </c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>
      <c r="A20" s="6">
        <v>15</v>
      </c>
      <c r="B20" s="7">
        <v>135</v>
      </c>
      <c r="C20" s="7" t="s">
        <v>38</v>
      </c>
      <c r="D20" s="16" t="s">
        <v>52</v>
      </c>
      <c r="E20" s="26" t="s">
        <v>37</v>
      </c>
      <c r="F20" s="26">
        <v>36063</v>
      </c>
      <c r="G20" s="16"/>
      <c r="H20" s="13"/>
      <c r="I20" s="13" t="s">
        <v>69</v>
      </c>
      <c r="J20" s="13"/>
      <c r="K20" s="28"/>
      <c r="L20" s="90">
        <f t="shared" si="0"/>
        <v>0.0016284722222222221</v>
      </c>
      <c r="M20" s="33">
        <f t="shared" si="1"/>
        <v>70.35</v>
      </c>
      <c r="N20" s="29">
        <f t="shared" si="2"/>
        <v>18.159999999999982</v>
      </c>
      <c r="O20" s="6" t="str">
        <f t="shared" si="3"/>
        <v>II разр.</v>
      </c>
      <c r="P20" s="3">
        <v>2</v>
      </c>
      <c r="Q20" s="19">
        <v>20.7</v>
      </c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>
      <c r="A21" s="6">
        <v>16</v>
      </c>
      <c r="B21" s="7">
        <v>142</v>
      </c>
      <c r="C21" s="7" t="s">
        <v>36</v>
      </c>
      <c r="D21" s="16" t="s">
        <v>75</v>
      </c>
      <c r="E21" s="26" t="s">
        <v>37</v>
      </c>
      <c r="F21" s="26">
        <v>36217</v>
      </c>
      <c r="G21" s="16"/>
      <c r="H21" s="13"/>
      <c r="I21" s="13" t="s">
        <v>39</v>
      </c>
      <c r="J21" s="13"/>
      <c r="K21" s="12"/>
      <c r="L21" s="90">
        <f t="shared" si="0"/>
        <v>0.0016465277777777776</v>
      </c>
      <c r="M21" s="33">
        <f t="shared" si="1"/>
        <v>71.13</v>
      </c>
      <c r="N21" s="29">
        <f t="shared" si="2"/>
        <v>19.719999999999974</v>
      </c>
      <c r="O21" s="6" t="str">
        <f t="shared" si="3"/>
        <v>II разр.</v>
      </c>
      <c r="P21" s="3">
        <v>2</v>
      </c>
      <c r="Q21" s="19">
        <v>22.26</v>
      </c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6.5" customHeight="1">
      <c r="A22" s="6">
        <v>17</v>
      </c>
      <c r="B22" s="7">
        <v>138</v>
      </c>
      <c r="C22" s="7" t="s">
        <v>36</v>
      </c>
      <c r="D22" s="16" t="s">
        <v>65</v>
      </c>
      <c r="E22" s="26" t="s">
        <v>37</v>
      </c>
      <c r="F22" s="26"/>
      <c r="G22" s="16"/>
      <c r="H22" s="13"/>
      <c r="I22" s="13" t="s">
        <v>66</v>
      </c>
      <c r="J22" s="13"/>
      <c r="K22" s="12"/>
      <c r="L22" s="90">
        <f t="shared" si="0"/>
        <v>0.0016561342592592593</v>
      </c>
      <c r="M22" s="33">
        <f t="shared" si="1"/>
        <v>71.545</v>
      </c>
      <c r="N22" s="29">
        <f t="shared" si="2"/>
        <v>20.549999999999997</v>
      </c>
      <c r="O22" s="6" t="str">
        <f t="shared" si="3"/>
        <v>II разр.</v>
      </c>
      <c r="P22" s="3">
        <v>2</v>
      </c>
      <c r="Q22" s="19">
        <v>23.09</v>
      </c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6.5" customHeight="1">
      <c r="A23" s="6">
        <v>18</v>
      </c>
      <c r="B23" s="7">
        <v>136</v>
      </c>
      <c r="C23" s="7" t="s">
        <v>36</v>
      </c>
      <c r="D23" s="14" t="s">
        <v>55</v>
      </c>
      <c r="E23" s="23" t="s">
        <v>37</v>
      </c>
      <c r="F23" s="23">
        <v>36209</v>
      </c>
      <c r="G23" s="14"/>
      <c r="H23" s="12"/>
      <c r="I23" s="12" t="s">
        <v>69</v>
      </c>
      <c r="J23" s="12"/>
      <c r="K23" s="12"/>
      <c r="L23" s="90">
        <f t="shared" si="0"/>
        <v>0.0016673611111111112</v>
      </c>
      <c r="M23" s="33">
        <f t="shared" si="1"/>
        <v>72.03</v>
      </c>
      <c r="N23" s="29">
        <f t="shared" si="2"/>
        <v>21.52</v>
      </c>
      <c r="O23" s="6" t="str">
        <f t="shared" si="3"/>
        <v>II разр.</v>
      </c>
      <c r="P23" s="3">
        <v>2</v>
      </c>
      <c r="Q23" s="19">
        <v>24.06</v>
      </c>
      <c r="R23" s="19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6.5" customHeight="1">
      <c r="A24" s="6">
        <v>19</v>
      </c>
      <c r="B24" s="7">
        <v>141</v>
      </c>
      <c r="C24" s="7" t="s">
        <v>38</v>
      </c>
      <c r="D24" s="14" t="s">
        <v>72</v>
      </c>
      <c r="E24" s="23" t="s">
        <v>37</v>
      </c>
      <c r="F24" s="23">
        <v>36651</v>
      </c>
      <c r="G24" s="14"/>
      <c r="H24" s="12"/>
      <c r="I24" s="12" t="s">
        <v>39</v>
      </c>
      <c r="J24" s="12"/>
      <c r="K24" s="28"/>
      <c r="L24" s="90">
        <f t="shared" si="0"/>
        <v>0.0016975694444444447</v>
      </c>
      <c r="M24" s="33">
        <f t="shared" si="1"/>
        <v>73.335</v>
      </c>
      <c r="N24" s="29">
        <f t="shared" si="2"/>
        <v>24.130000000000013</v>
      </c>
      <c r="O24" s="6" t="str">
        <f t="shared" si="3"/>
        <v>II разр.</v>
      </c>
      <c r="P24" s="3">
        <v>2</v>
      </c>
      <c r="Q24" s="19">
        <v>26.67</v>
      </c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6.5" customHeight="1">
      <c r="A25" s="6">
        <v>20</v>
      </c>
      <c r="B25" s="7">
        <v>166</v>
      </c>
      <c r="C25" s="7" t="s">
        <v>36</v>
      </c>
      <c r="D25" s="14" t="s">
        <v>100</v>
      </c>
      <c r="E25" s="23" t="s">
        <v>37</v>
      </c>
      <c r="F25" s="23">
        <v>36568</v>
      </c>
      <c r="G25" s="14"/>
      <c r="H25" s="12"/>
      <c r="I25" s="12" t="s">
        <v>99</v>
      </c>
      <c r="J25" s="12"/>
      <c r="K25" s="12"/>
      <c r="L25" s="90">
        <f t="shared" si="0"/>
        <v>0.0017740740740740742</v>
      </c>
      <c r="M25" s="33">
        <f t="shared" si="1"/>
        <v>76.64</v>
      </c>
      <c r="N25" s="29">
        <f t="shared" si="2"/>
        <v>30.740000000000002</v>
      </c>
      <c r="O25" s="6" t="str">
        <f t="shared" si="3"/>
        <v>III разр.</v>
      </c>
      <c r="P25" s="3">
        <v>2</v>
      </c>
      <c r="Q25" s="19">
        <v>33.28</v>
      </c>
      <c r="R25" s="19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6.5" customHeight="1">
      <c r="A26" s="6">
        <v>21</v>
      </c>
      <c r="B26" s="7">
        <v>164</v>
      </c>
      <c r="C26" s="7" t="s">
        <v>38</v>
      </c>
      <c r="D26" s="14" t="s">
        <v>86</v>
      </c>
      <c r="E26" s="23" t="s">
        <v>37</v>
      </c>
      <c r="F26" s="23"/>
      <c r="G26" s="14"/>
      <c r="H26" s="12"/>
      <c r="I26" s="12" t="s">
        <v>39</v>
      </c>
      <c r="J26" s="12"/>
      <c r="K26" s="28"/>
      <c r="L26" s="90">
        <f t="shared" si="0"/>
        <v>0.0017914351851851852</v>
      </c>
      <c r="M26" s="33">
        <f t="shared" si="1"/>
        <v>77.39</v>
      </c>
      <c r="N26" s="29">
        <f t="shared" si="2"/>
        <v>32.239999999999995</v>
      </c>
      <c r="O26" s="6" t="str">
        <f t="shared" si="3"/>
        <v>III разр.</v>
      </c>
      <c r="P26" s="3">
        <v>2</v>
      </c>
      <c r="Q26" s="19">
        <v>34.78</v>
      </c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6.5" customHeight="1">
      <c r="A27" s="6">
        <v>22</v>
      </c>
      <c r="B27" s="7">
        <v>140</v>
      </c>
      <c r="C27" s="7" t="s">
        <v>38</v>
      </c>
      <c r="D27" s="14" t="s">
        <v>71</v>
      </c>
      <c r="E27" s="23" t="s">
        <v>37</v>
      </c>
      <c r="F27" s="23">
        <v>36577</v>
      </c>
      <c r="G27" s="14"/>
      <c r="H27" s="12"/>
      <c r="I27" s="12" t="s">
        <v>39</v>
      </c>
      <c r="J27" s="12"/>
      <c r="K27" s="28"/>
      <c r="L27" s="90">
        <f t="shared" si="0"/>
        <v>0.001827777777777778</v>
      </c>
      <c r="M27" s="33">
        <f t="shared" si="1"/>
        <v>78.96</v>
      </c>
      <c r="N27" s="29">
        <f t="shared" si="2"/>
        <v>35.38000000000001</v>
      </c>
      <c r="O27" s="6" t="str">
        <f t="shared" si="3"/>
        <v>III разр.</v>
      </c>
      <c r="P27" s="3">
        <v>2</v>
      </c>
      <c r="Q27" s="19">
        <v>37.92</v>
      </c>
      <c r="R27" s="19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6.5" customHeight="1">
      <c r="A28" s="6">
        <v>23</v>
      </c>
      <c r="B28" s="7">
        <v>144</v>
      </c>
      <c r="C28" s="7" t="s">
        <v>38</v>
      </c>
      <c r="D28" s="16" t="s">
        <v>80</v>
      </c>
      <c r="E28" s="26" t="s">
        <v>37</v>
      </c>
      <c r="F28" s="26">
        <v>36653</v>
      </c>
      <c r="G28" s="16"/>
      <c r="H28" s="13"/>
      <c r="I28" s="13" t="s">
        <v>39</v>
      </c>
      <c r="J28" s="13"/>
      <c r="K28" s="28"/>
      <c r="L28" s="90">
        <f t="shared" si="0"/>
        <v>0.0018282407407407407</v>
      </c>
      <c r="M28" s="33">
        <f t="shared" si="1"/>
        <v>78.98</v>
      </c>
      <c r="N28" s="29">
        <f t="shared" si="2"/>
        <v>35.419999999999995</v>
      </c>
      <c r="O28" s="6" t="str">
        <f t="shared" si="3"/>
        <v>III разр.</v>
      </c>
      <c r="P28" s="3">
        <v>2</v>
      </c>
      <c r="Q28" s="19">
        <v>37.96</v>
      </c>
      <c r="R28" s="19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6.5" customHeight="1">
      <c r="A29" s="6">
        <v>24</v>
      </c>
      <c r="B29" s="7">
        <v>145</v>
      </c>
      <c r="C29" s="7" t="s">
        <v>36</v>
      </c>
      <c r="D29" s="14" t="s">
        <v>83</v>
      </c>
      <c r="E29" s="7" t="s">
        <v>37</v>
      </c>
      <c r="F29" s="23">
        <v>36530</v>
      </c>
      <c r="G29" s="14"/>
      <c r="H29" s="12"/>
      <c r="I29" s="12" t="s">
        <v>39</v>
      </c>
      <c r="J29" s="12"/>
      <c r="K29" s="12"/>
      <c r="L29" s="90">
        <f t="shared" si="0"/>
        <v>0.0018657407407407405</v>
      </c>
      <c r="M29" s="33">
        <f t="shared" si="1"/>
        <v>80.6</v>
      </c>
      <c r="N29" s="29">
        <f t="shared" si="2"/>
        <v>38.659999999999975</v>
      </c>
      <c r="O29" s="6" t="str">
        <f t="shared" si="3"/>
        <v>III разр.</v>
      </c>
      <c r="P29" s="3">
        <v>2</v>
      </c>
      <c r="Q29" s="19">
        <v>41.2</v>
      </c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6"/>
      <c r="B30" s="7">
        <v>159</v>
      </c>
      <c r="C30" s="7" t="s">
        <v>38</v>
      </c>
      <c r="D30" s="14" t="s">
        <v>122</v>
      </c>
      <c r="E30" s="23" t="s">
        <v>37</v>
      </c>
      <c r="F30" s="7"/>
      <c r="G30" s="14"/>
      <c r="H30" s="12"/>
      <c r="I30" s="12" t="s">
        <v>66</v>
      </c>
      <c r="J30" s="12"/>
      <c r="K30" s="28"/>
      <c r="L30" s="90" t="s">
        <v>63</v>
      </c>
      <c r="M30" s="33" t="e">
        <f t="shared" si="1"/>
        <v>#VALUE!</v>
      </c>
      <c r="N30" s="29"/>
      <c r="O30" s="6">
        <f t="shared" si="3"/>
      </c>
      <c r="P30" s="3"/>
      <c r="Q30" s="19"/>
      <c r="R30" s="19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6.5" customHeight="1">
      <c r="A31" s="6"/>
      <c r="B31" s="7">
        <v>157</v>
      </c>
      <c r="C31" s="7" t="s">
        <v>38</v>
      </c>
      <c r="D31" s="14" t="s">
        <v>82</v>
      </c>
      <c r="E31" s="23" t="s">
        <v>37</v>
      </c>
      <c r="F31" s="23"/>
      <c r="G31" s="14"/>
      <c r="H31" s="12"/>
      <c r="I31" s="12" t="s">
        <v>39</v>
      </c>
      <c r="J31" s="12"/>
      <c r="K31" s="28"/>
      <c r="L31" s="90" t="s">
        <v>61</v>
      </c>
      <c r="M31" s="33" t="e">
        <f t="shared" si="1"/>
        <v>#VALUE!</v>
      </c>
      <c r="N31" s="29"/>
      <c r="O31" s="6">
        <f t="shared" si="3"/>
      </c>
      <c r="P31" s="3"/>
      <c r="Q31" s="19"/>
      <c r="R31" s="19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9.75" customHeight="1" thickBot="1">
      <c r="A32" s="34"/>
      <c r="B32" s="35"/>
      <c r="C32" s="35"/>
      <c r="D32" s="36"/>
      <c r="E32" s="37"/>
      <c r="F32" s="38"/>
      <c r="G32" s="38"/>
      <c r="H32" s="39"/>
      <c r="I32" s="39"/>
      <c r="J32" s="39"/>
      <c r="K32" s="41"/>
      <c r="L32" s="88"/>
      <c r="M32" s="89"/>
      <c r="N32" s="81"/>
      <c r="O32" s="34"/>
      <c r="P32" s="3"/>
      <c r="Q32" s="19"/>
      <c r="R32" s="19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6" customHeight="1" hidden="1" thickBot="1">
      <c r="A33" s="34"/>
      <c r="B33" s="35"/>
      <c r="C33" s="35"/>
      <c r="D33" s="40"/>
      <c r="E33" s="86"/>
      <c r="F33" s="35"/>
      <c r="G33" s="35"/>
      <c r="H33" s="41"/>
      <c r="I33" s="41"/>
      <c r="J33" s="41"/>
      <c r="K33" s="91"/>
      <c r="L33" s="88"/>
      <c r="M33" s="89"/>
      <c r="N33" s="81"/>
      <c r="O33" s="34"/>
      <c r="P33" s="3"/>
      <c r="Q33" s="19"/>
      <c r="R33" s="19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1.25" customHeight="1" thickTop="1">
      <c r="A34" s="6"/>
      <c r="B34" s="7"/>
      <c r="C34" s="7"/>
      <c r="D34" s="16"/>
      <c r="E34" s="26"/>
      <c r="F34" s="17"/>
      <c r="G34" s="17"/>
      <c r="H34" s="13"/>
      <c r="I34" s="13"/>
      <c r="J34" s="13"/>
      <c r="K34" s="28"/>
      <c r="L34" s="21"/>
      <c r="M34" s="33"/>
      <c r="N34" s="29"/>
      <c r="O34" s="6"/>
      <c r="P34" s="3"/>
      <c r="Q34" s="19"/>
      <c r="R34" s="19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2:15" ht="12.75">
      <c r="B35" s="120" t="s">
        <v>165</v>
      </c>
      <c r="D35" s="121"/>
      <c r="E35" s="121"/>
      <c r="F35" s="121"/>
      <c r="G35" s="122"/>
      <c r="H35" s="122"/>
      <c r="L35" s="130" t="s">
        <v>130</v>
      </c>
      <c r="O35" s="123"/>
    </row>
    <row r="36" spans="2:15" ht="12.75">
      <c r="B36" s="120" t="s">
        <v>166</v>
      </c>
      <c r="D36" s="124"/>
      <c r="E36" s="125"/>
      <c r="F36" s="126"/>
      <c r="G36" s="122"/>
      <c r="H36" s="122"/>
      <c r="I36" s="13"/>
      <c r="L36" s="130" t="s">
        <v>131</v>
      </c>
      <c r="O36" s="123"/>
    </row>
    <row r="37" spans="1:17" ht="12.75">
      <c r="A37" s="6"/>
      <c r="B37" s="7"/>
      <c r="C37" s="7"/>
      <c r="D37" s="16"/>
      <c r="E37" s="26"/>
      <c r="F37" s="17"/>
      <c r="G37" s="17"/>
      <c r="H37" s="13"/>
      <c r="I37" s="12"/>
      <c r="J37" s="12"/>
      <c r="K37" s="8"/>
      <c r="L37" s="130" t="s">
        <v>132</v>
      </c>
      <c r="M37" s="33"/>
      <c r="N37" s="29"/>
      <c r="O37" s="6"/>
      <c r="P37" s="5"/>
      <c r="Q37" s="19"/>
    </row>
  </sheetData>
  <sheetProtection/>
  <mergeCells count="5">
    <mergeCell ref="C4:J4"/>
    <mergeCell ref="A1:O1"/>
    <mergeCell ref="A2:O2"/>
    <mergeCell ref="A3:D3"/>
    <mergeCell ref="J3:O3"/>
  </mergeCells>
  <printOptions/>
  <pageMargins left="0.7874015748031497" right="0.1968503937007874" top="0.1968503937007874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Roman,полужирный"В.В. Баканов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7030A0"/>
  </sheetPr>
  <dimension ref="A1:AK47"/>
  <sheetViews>
    <sheetView view="pageBreakPreview" zoomScale="130" zoomScaleNormal="115" zoomScaleSheetLayoutView="130" zoomScalePageLayoutView="0" workbookViewId="0" topLeftCell="A37">
      <selection activeCell="O36" sqref="O36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3.28125" style="1" customWidth="1"/>
    <col min="5" max="5" width="10.140625" style="1" hidden="1" customWidth="1"/>
    <col min="6" max="6" width="9.8515625" style="1" hidden="1" customWidth="1"/>
    <col min="7" max="7" width="21.8515625" style="1" hidden="1" customWidth="1"/>
    <col min="8" max="8" width="18.8515625" style="1" hidden="1" customWidth="1"/>
    <col min="9" max="9" width="22.8515625" style="1" customWidth="1"/>
    <col min="10" max="10" width="17.28125" style="1" hidden="1" customWidth="1"/>
    <col min="11" max="11" width="0.2890625" style="1" customWidth="1"/>
    <col min="12" max="12" width="9.57421875" style="1" customWidth="1"/>
    <col min="13" max="13" width="7.42187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5.5" customHeight="1">
      <c r="A1" s="166" t="str">
        <f>N_sor1</f>
        <v>"Первенство СДЮСШОР "Комета"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1" customHeight="1">
      <c r="A2" s="166" t="str">
        <f>N_sor2</f>
        <v> (отдельные дистанции)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8.5" customHeight="1">
      <c r="A3" s="170" t="s">
        <v>23</v>
      </c>
      <c r="B3" s="170"/>
      <c r="C3" s="170"/>
      <c r="D3" s="170"/>
      <c r="E3" s="115"/>
      <c r="F3" s="115"/>
      <c r="G3" s="115"/>
      <c r="H3" s="115"/>
      <c r="I3" s="115"/>
      <c r="J3" s="171" t="str">
        <f>D_d1</f>
        <v>30 ноября 2013г.</v>
      </c>
      <c r="K3" s="172"/>
      <c r="L3" s="172"/>
      <c r="M3" s="172"/>
      <c r="N3" s="172"/>
      <c r="O3" s="172"/>
    </row>
    <row r="4" spans="1:15" ht="23.25" customHeight="1">
      <c r="A4" s="146"/>
      <c r="B4" s="146"/>
      <c r="C4" s="146"/>
      <c r="D4" s="146"/>
      <c r="E4" s="115"/>
      <c r="F4" s="115"/>
      <c r="G4" s="115"/>
      <c r="H4" s="115"/>
      <c r="I4" s="115"/>
      <c r="J4" s="147"/>
      <c r="K4" s="148"/>
      <c r="L4" s="148"/>
      <c r="M4" s="148"/>
      <c r="N4" s="148"/>
      <c r="O4" s="148"/>
    </row>
    <row r="5" spans="2:37" ht="27.75" customHeight="1">
      <c r="B5" s="15"/>
      <c r="C5" s="164" t="str">
        <f>N_dev</f>
        <v>Девушки среднего возраста</v>
      </c>
      <c r="D5" s="164"/>
      <c r="E5" s="164"/>
      <c r="F5" s="164"/>
      <c r="G5" s="164"/>
      <c r="H5" s="164"/>
      <c r="I5" s="164"/>
      <c r="J5" s="164"/>
      <c r="K5" s="15"/>
      <c r="L5" s="18" t="str">
        <f>const!C10</f>
        <v>1500 метров</v>
      </c>
      <c r="M5" s="15"/>
      <c r="N5" s="15"/>
      <c r="O5" s="15"/>
      <c r="P5" s="5"/>
      <c r="Q5" s="1" t="s">
        <v>32</v>
      </c>
      <c r="R5" s="1" t="s">
        <v>33</v>
      </c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3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51</v>
      </c>
      <c r="F6" s="2" t="s">
        <v>1</v>
      </c>
      <c r="G6" s="2" t="s">
        <v>87</v>
      </c>
      <c r="H6" s="2" t="s">
        <v>14</v>
      </c>
      <c r="I6" s="2" t="s">
        <v>87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5</v>
      </c>
      <c r="P6" s="5"/>
      <c r="Q6" s="19"/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4.25" customHeight="1" thickTop="1">
      <c r="A7" s="6">
        <v>1</v>
      </c>
      <c r="B7" s="7">
        <v>42</v>
      </c>
      <c r="C7" s="24" t="s">
        <v>36</v>
      </c>
      <c r="D7" s="14" t="s">
        <v>98</v>
      </c>
      <c r="E7" s="23" t="s">
        <v>37</v>
      </c>
      <c r="F7" s="23">
        <v>36512</v>
      </c>
      <c r="G7" s="14"/>
      <c r="H7" s="12"/>
      <c r="I7" s="14" t="s">
        <v>39</v>
      </c>
      <c r="J7" s="12"/>
      <c r="K7" s="9"/>
      <c r="L7" s="82">
        <f aca="true" t="shared" si="0" ref="L7:L14">(P7*60+Q7)/86400</f>
        <v>0.0017024305555555556</v>
      </c>
      <c r="M7" s="83">
        <f aca="true" t="shared" si="1" ref="M7:M16">ROUNDDOWN(L7*86400/2,3)</f>
        <v>73.545</v>
      </c>
      <c r="N7" s="84">
        <f aca="true" t="shared" si="2" ref="N7:N14">(L7-L$7)*86400</f>
        <v>0</v>
      </c>
      <c r="O7" s="85" t="str">
        <f aca="true" t="shared" si="3" ref="O7:O16">IF(L7&lt;=140.1/86400,"КМС",IF(L7&lt;=150.9/86400,"I разр.",IF(L7&lt;=161.7/86400,"II разр.",IF(L7&lt;=175.2/86400,"III разр.",IF(L7&lt;=191.4/86400,"I юн.",IF(L7&lt;=213/86400,"II юн.",IF(L7&lt;=240/86400,"III юн.","")))))))</f>
        <v>I разр.</v>
      </c>
      <c r="P7" s="5">
        <v>2</v>
      </c>
      <c r="Q7" s="19">
        <v>27.09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>
      <c r="A8" s="6">
        <v>2</v>
      </c>
      <c r="B8" s="7">
        <v>39</v>
      </c>
      <c r="C8" s="7" t="s">
        <v>36</v>
      </c>
      <c r="D8" s="14" t="s">
        <v>89</v>
      </c>
      <c r="E8" s="23" t="s">
        <v>37</v>
      </c>
      <c r="F8" s="23">
        <v>36657</v>
      </c>
      <c r="G8" s="14"/>
      <c r="H8" s="12"/>
      <c r="I8" s="14" t="s">
        <v>39</v>
      </c>
      <c r="J8" s="12"/>
      <c r="K8" s="9"/>
      <c r="L8" s="90">
        <f t="shared" si="0"/>
        <v>0.0017899305555555557</v>
      </c>
      <c r="M8" s="33">
        <f t="shared" si="1"/>
        <v>77.325</v>
      </c>
      <c r="N8" s="29">
        <f t="shared" si="2"/>
        <v>7.56000000000001</v>
      </c>
      <c r="O8" s="6" t="str">
        <f t="shared" si="3"/>
        <v>II разр.</v>
      </c>
      <c r="P8" s="5">
        <v>2</v>
      </c>
      <c r="Q8" s="19">
        <v>34.65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>
      <c r="A9" s="6">
        <v>3</v>
      </c>
      <c r="B9" s="7">
        <v>46</v>
      </c>
      <c r="C9" s="7" t="s">
        <v>38</v>
      </c>
      <c r="D9" s="14" t="s">
        <v>97</v>
      </c>
      <c r="E9" s="23" t="s">
        <v>37</v>
      </c>
      <c r="F9" s="23">
        <v>36618</v>
      </c>
      <c r="G9" s="14"/>
      <c r="H9" s="12"/>
      <c r="I9" s="14" t="s">
        <v>69</v>
      </c>
      <c r="J9" s="12"/>
      <c r="K9" s="8"/>
      <c r="L9" s="90">
        <f t="shared" si="0"/>
        <v>0.0018450231481481482</v>
      </c>
      <c r="M9" s="33">
        <f t="shared" si="1"/>
        <v>79.705</v>
      </c>
      <c r="N9" s="29">
        <f t="shared" si="2"/>
        <v>12.32</v>
      </c>
      <c r="O9" s="6" t="str">
        <f t="shared" si="3"/>
        <v>II разр.</v>
      </c>
      <c r="P9" s="5">
        <v>2</v>
      </c>
      <c r="Q9" s="19">
        <v>39.41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>
      <c r="A10" s="6">
        <v>4</v>
      </c>
      <c r="B10" s="7">
        <v>32</v>
      </c>
      <c r="C10" s="7" t="s">
        <v>36</v>
      </c>
      <c r="D10" s="14" t="s">
        <v>48</v>
      </c>
      <c r="E10" s="23" t="s">
        <v>37</v>
      </c>
      <c r="F10" s="23">
        <v>36231</v>
      </c>
      <c r="G10" s="14"/>
      <c r="H10" s="12"/>
      <c r="I10" s="14" t="s">
        <v>88</v>
      </c>
      <c r="J10" s="12"/>
      <c r="K10" s="9"/>
      <c r="L10" s="90">
        <f t="shared" si="0"/>
        <v>0.0018637731481481483</v>
      </c>
      <c r="M10" s="33">
        <f t="shared" si="1"/>
        <v>80.515</v>
      </c>
      <c r="N10" s="29">
        <f t="shared" si="2"/>
        <v>13.94000000000001</v>
      </c>
      <c r="O10" s="6" t="str">
        <f t="shared" si="3"/>
        <v>II разр.</v>
      </c>
      <c r="P10" s="5">
        <v>2</v>
      </c>
      <c r="Q10" s="19">
        <v>41.03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>
      <c r="A11" s="6">
        <v>5</v>
      </c>
      <c r="B11" s="7">
        <v>38</v>
      </c>
      <c r="C11" s="7" t="s">
        <v>36</v>
      </c>
      <c r="D11" s="14" t="s">
        <v>45</v>
      </c>
      <c r="E11" s="23" t="s">
        <v>37</v>
      </c>
      <c r="F11" s="23">
        <v>36131</v>
      </c>
      <c r="G11" s="14"/>
      <c r="H11" s="12"/>
      <c r="I11" s="14" t="s">
        <v>69</v>
      </c>
      <c r="J11" s="12"/>
      <c r="K11" s="9"/>
      <c r="L11" s="90">
        <f t="shared" si="0"/>
        <v>0.0018842592592592594</v>
      </c>
      <c r="M11" s="33">
        <f t="shared" si="1"/>
        <v>81.4</v>
      </c>
      <c r="N11" s="29">
        <f t="shared" si="2"/>
        <v>15.710000000000008</v>
      </c>
      <c r="O11" s="6" t="str">
        <f t="shared" si="3"/>
        <v>III разр.</v>
      </c>
      <c r="P11" s="5">
        <v>2</v>
      </c>
      <c r="Q11" s="19">
        <v>42.8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>
      <c r="A12" s="6">
        <v>6</v>
      </c>
      <c r="B12" s="7">
        <v>44</v>
      </c>
      <c r="C12" s="7" t="s">
        <v>38</v>
      </c>
      <c r="D12" s="14" t="s">
        <v>126</v>
      </c>
      <c r="E12" s="23" t="s">
        <v>37</v>
      </c>
      <c r="F12" s="23">
        <v>36022</v>
      </c>
      <c r="G12" s="14"/>
      <c r="H12" s="12"/>
      <c r="I12" s="14" t="s">
        <v>99</v>
      </c>
      <c r="J12" s="12"/>
      <c r="K12" s="8"/>
      <c r="L12" s="90">
        <f t="shared" si="0"/>
        <v>0.0018865740740740742</v>
      </c>
      <c r="M12" s="33">
        <f t="shared" si="1"/>
        <v>81.5</v>
      </c>
      <c r="N12" s="29">
        <f t="shared" si="2"/>
        <v>15.910000000000007</v>
      </c>
      <c r="O12" s="6" t="str">
        <f t="shared" si="3"/>
        <v>III разр.</v>
      </c>
      <c r="P12" s="5">
        <v>2</v>
      </c>
      <c r="Q12" s="19">
        <v>43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customHeight="1">
      <c r="A13" s="6">
        <v>7</v>
      </c>
      <c r="B13" s="7">
        <v>37</v>
      </c>
      <c r="C13" s="7" t="s">
        <v>38</v>
      </c>
      <c r="D13" s="14" t="s">
        <v>94</v>
      </c>
      <c r="E13" s="23" t="s">
        <v>37</v>
      </c>
      <c r="F13" s="23">
        <v>36640</v>
      </c>
      <c r="G13" s="14"/>
      <c r="H13" s="12" t="s">
        <v>102</v>
      </c>
      <c r="I13" s="14" t="s">
        <v>69</v>
      </c>
      <c r="J13" s="12"/>
      <c r="K13" s="8"/>
      <c r="L13" s="90">
        <f t="shared" si="0"/>
        <v>0.001978703703703704</v>
      </c>
      <c r="M13" s="33">
        <f t="shared" si="1"/>
        <v>85.48</v>
      </c>
      <c r="N13" s="29">
        <f t="shared" si="2"/>
        <v>23.870000000000015</v>
      </c>
      <c r="O13" s="6" t="str">
        <f t="shared" si="3"/>
        <v>III разр.</v>
      </c>
      <c r="P13" s="5">
        <v>2</v>
      </c>
      <c r="Q13" s="19">
        <v>50.96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4.25" customHeight="1">
      <c r="A14" s="6">
        <v>8</v>
      </c>
      <c r="B14" s="7">
        <v>40</v>
      </c>
      <c r="C14" s="7" t="s">
        <v>36</v>
      </c>
      <c r="D14" s="14" t="s">
        <v>95</v>
      </c>
      <c r="E14" s="23" t="s">
        <v>37</v>
      </c>
      <c r="F14" s="23"/>
      <c r="G14" s="14"/>
      <c r="H14" s="12"/>
      <c r="I14" s="14" t="s">
        <v>39</v>
      </c>
      <c r="J14" s="12"/>
      <c r="K14" s="9"/>
      <c r="L14" s="90">
        <f t="shared" si="0"/>
        <v>0.0022375</v>
      </c>
      <c r="M14" s="33">
        <f t="shared" si="1"/>
        <v>96.66</v>
      </c>
      <c r="N14" s="29">
        <f t="shared" si="2"/>
        <v>46.22999999999999</v>
      </c>
      <c r="O14" s="6" t="str">
        <f t="shared" si="3"/>
        <v>II юн.</v>
      </c>
      <c r="P14" s="5">
        <v>3</v>
      </c>
      <c r="Q14" s="19">
        <v>13.32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4.25" customHeight="1">
      <c r="A15" s="6"/>
      <c r="B15" s="7">
        <v>33</v>
      </c>
      <c r="C15" s="7" t="s">
        <v>38</v>
      </c>
      <c r="D15" s="14" t="s">
        <v>47</v>
      </c>
      <c r="E15" s="23" t="s">
        <v>37</v>
      </c>
      <c r="F15" s="23">
        <v>35987</v>
      </c>
      <c r="G15" s="14"/>
      <c r="H15" s="12"/>
      <c r="I15" s="14" t="s">
        <v>39</v>
      </c>
      <c r="J15" s="12"/>
      <c r="K15" s="8"/>
      <c r="L15" s="90" t="s">
        <v>61</v>
      </c>
      <c r="M15" s="33" t="e">
        <f t="shared" si="1"/>
        <v>#VALUE!</v>
      </c>
      <c r="N15" s="29"/>
      <c r="O15" s="6">
        <f t="shared" si="3"/>
      </c>
      <c r="P15" s="5"/>
      <c r="Q15" s="19"/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4.25" customHeight="1">
      <c r="A16" s="6"/>
      <c r="B16" s="7">
        <v>36</v>
      </c>
      <c r="C16" s="7" t="s">
        <v>38</v>
      </c>
      <c r="D16" s="14" t="s">
        <v>91</v>
      </c>
      <c r="E16" s="23" t="s">
        <v>37</v>
      </c>
      <c r="F16" s="23">
        <v>36650</v>
      </c>
      <c r="G16" s="14"/>
      <c r="H16" s="12"/>
      <c r="I16" s="14" t="s">
        <v>69</v>
      </c>
      <c r="J16" s="12"/>
      <c r="K16" s="8"/>
      <c r="L16" s="90" t="s">
        <v>158</v>
      </c>
      <c r="M16" s="33" t="e">
        <f t="shared" si="1"/>
        <v>#VALUE!</v>
      </c>
      <c r="N16" s="29"/>
      <c r="O16" s="6">
        <f t="shared" si="3"/>
      </c>
      <c r="P16" s="5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4.5" customHeight="1" thickBot="1">
      <c r="A17" s="34"/>
      <c r="B17" s="35"/>
      <c r="C17" s="35"/>
      <c r="D17" s="40"/>
      <c r="E17" s="86"/>
      <c r="F17" s="35"/>
      <c r="G17" s="35"/>
      <c r="H17" s="41"/>
      <c r="I17" s="35"/>
      <c r="J17" s="41"/>
      <c r="K17" s="87"/>
      <c r="L17" s="88"/>
      <c r="M17" s="89"/>
      <c r="N17" s="81"/>
      <c r="O17" s="34"/>
      <c r="P17" s="5"/>
      <c r="Q17" s="19"/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5.25" customHeight="1" thickTop="1">
      <c r="A18" s="6"/>
      <c r="B18" s="7"/>
      <c r="C18" s="7"/>
      <c r="D18" s="16"/>
      <c r="E18" s="26"/>
      <c r="F18" s="17"/>
      <c r="G18" s="17"/>
      <c r="H18" s="13"/>
      <c r="I18" s="12"/>
      <c r="J18" s="12"/>
      <c r="K18" s="8"/>
      <c r="L18" s="21"/>
      <c r="M18" s="33"/>
      <c r="N18" s="29"/>
      <c r="O18" s="6"/>
      <c r="P18" s="5"/>
      <c r="Q18" s="19"/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ht="3.75" customHeight="1"/>
    <row r="20" spans="2:15" ht="13.5" customHeight="1">
      <c r="B20" s="120" t="s">
        <v>159</v>
      </c>
      <c r="C20" s="120"/>
      <c r="D20" s="149"/>
      <c r="E20" s="149"/>
      <c r="F20" s="149"/>
      <c r="G20" s="122"/>
      <c r="H20" s="122"/>
      <c r="L20" s="130" t="s">
        <v>130</v>
      </c>
      <c r="M20" s="120"/>
      <c r="N20" s="120"/>
      <c r="O20" s="123"/>
    </row>
    <row r="21" spans="2:15" ht="13.5" customHeight="1">
      <c r="B21" s="120" t="s">
        <v>160</v>
      </c>
      <c r="C21" s="120"/>
      <c r="D21" s="150"/>
      <c r="E21" s="151"/>
      <c r="F21" s="152"/>
      <c r="G21" s="122"/>
      <c r="H21" s="122"/>
      <c r="I21" s="13"/>
      <c r="L21" s="130" t="s">
        <v>131</v>
      </c>
      <c r="M21" s="120"/>
      <c r="N21" s="120"/>
      <c r="O21" s="123"/>
    </row>
    <row r="22" spans="1:37" ht="13.5" customHeight="1">
      <c r="A22" s="6"/>
      <c r="B22" s="154"/>
      <c r="C22" s="154"/>
      <c r="D22" s="155"/>
      <c r="E22" s="156"/>
      <c r="F22" s="157"/>
      <c r="G22" s="157"/>
      <c r="H22" s="153"/>
      <c r="I22" s="12"/>
      <c r="J22" s="12"/>
      <c r="K22" s="8"/>
      <c r="L22" s="130" t="s">
        <v>132</v>
      </c>
      <c r="M22" s="158"/>
      <c r="N22" s="159"/>
      <c r="O22" s="6"/>
      <c r="P22" s="5"/>
      <c r="Q22" s="19"/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ht="12.75"/>
    <row r="24" ht="12.75"/>
    <row r="25" spans="2:37" ht="30" customHeight="1">
      <c r="B25" s="15"/>
      <c r="C25" s="164" t="s">
        <v>152</v>
      </c>
      <c r="D25" s="164"/>
      <c r="E25" s="164"/>
      <c r="F25" s="164"/>
      <c r="G25" s="164"/>
      <c r="H25" s="164"/>
      <c r="I25" s="164"/>
      <c r="J25" s="164"/>
      <c r="K25" s="15"/>
      <c r="L25" s="18" t="s">
        <v>40</v>
      </c>
      <c r="M25" s="15"/>
      <c r="N25" s="15"/>
      <c r="O25" s="15"/>
      <c r="P25" s="5"/>
      <c r="Q25" s="1" t="s">
        <v>32</v>
      </c>
      <c r="R25" s="1" t="s">
        <v>33</v>
      </c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6.5" customHeight="1" thickBot="1">
      <c r="A26" s="2" t="s">
        <v>4</v>
      </c>
      <c r="B26" s="2" t="s">
        <v>0</v>
      </c>
      <c r="C26" s="10" t="s">
        <v>6</v>
      </c>
      <c r="D26" s="2" t="s">
        <v>2</v>
      </c>
      <c r="E26" s="2" t="s">
        <v>51</v>
      </c>
      <c r="F26" s="2" t="s">
        <v>1</v>
      </c>
      <c r="G26" s="2" t="s">
        <v>87</v>
      </c>
      <c r="H26" s="2" t="s">
        <v>14</v>
      </c>
      <c r="I26" s="2" t="s">
        <v>87</v>
      </c>
      <c r="J26" s="2" t="s">
        <v>7</v>
      </c>
      <c r="K26" s="2"/>
      <c r="L26" s="11" t="s">
        <v>3</v>
      </c>
      <c r="M26" s="11" t="s">
        <v>8</v>
      </c>
      <c r="N26" s="11" t="s">
        <v>11</v>
      </c>
      <c r="O26" s="2" t="s">
        <v>5</v>
      </c>
      <c r="P26" s="5"/>
      <c r="Q26" s="19"/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5" customHeight="1" thickTop="1">
      <c r="A27" s="6">
        <v>1</v>
      </c>
      <c r="B27" s="7">
        <v>59</v>
      </c>
      <c r="C27" s="24" t="s">
        <v>36</v>
      </c>
      <c r="D27" s="14" t="s">
        <v>135</v>
      </c>
      <c r="E27" s="23" t="s">
        <v>62</v>
      </c>
      <c r="F27" s="23"/>
      <c r="G27" s="14"/>
      <c r="H27" s="12"/>
      <c r="I27" s="14" t="s">
        <v>39</v>
      </c>
      <c r="J27" s="12"/>
      <c r="K27" s="9"/>
      <c r="L27" s="82">
        <v>0.0014407407407407407</v>
      </c>
      <c r="M27" s="83"/>
      <c r="N27" s="84">
        <v>0</v>
      </c>
      <c r="O27" s="85" t="s">
        <v>136</v>
      </c>
      <c r="P27" s="5">
        <v>2</v>
      </c>
      <c r="Q27" s="19">
        <v>4.48</v>
      </c>
      <c r="R27" s="19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5" customHeight="1">
      <c r="A28" s="6">
        <v>2</v>
      </c>
      <c r="B28" s="7">
        <v>60</v>
      </c>
      <c r="C28" s="7" t="s">
        <v>38</v>
      </c>
      <c r="D28" s="14" t="s">
        <v>161</v>
      </c>
      <c r="E28" s="23" t="s">
        <v>62</v>
      </c>
      <c r="F28" s="23">
        <v>35333</v>
      </c>
      <c r="G28" s="14"/>
      <c r="H28" s="12" t="s">
        <v>39</v>
      </c>
      <c r="I28" s="14" t="s">
        <v>39</v>
      </c>
      <c r="J28" s="12"/>
      <c r="K28" s="8"/>
      <c r="L28" s="90">
        <v>0.0015447916666666668</v>
      </c>
      <c r="M28" s="33">
        <v>66.735</v>
      </c>
      <c r="N28" s="29">
        <v>8.99000000000001</v>
      </c>
      <c r="O28" s="6" t="s">
        <v>64</v>
      </c>
      <c r="P28" s="5">
        <v>2</v>
      </c>
      <c r="Q28" s="19">
        <v>13.47</v>
      </c>
      <c r="R28" s="19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5" customHeight="1">
      <c r="A29" s="6">
        <v>3</v>
      </c>
      <c r="B29" s="7">
        <v>67</v>
      </c>
      <c r="C29" s="7" t="s">
        <v>38</v>
      </c>
      <c r="D29" s="14" t="s">
        <v>138</v>
      </c>
      <c r="E29" s="23" t="s">
        <v>62</v>
      </c>
      <c r="F29" s="23">
        <v>35635</v>
      </c>
      <c r="G29" s="14"/>
      <c r="H29" s="12"/>
      <c r="I29" s="14" t="s">
        <v>50</v>
      </c>
      <c r="J29" s="12"/>
      <c r="K29" s="8"/>
      <c r="L29" s="90">
        <v>0.0015556712962962963</v>
      </c>
      <c r="M29" s="33"/>
      <c r="N29" s="29">
        <v>9.930000000000005</v>
      </c>
      <c r="O29" s="6" t="s">
        <v>64</v>
      </c>
      <c r="P29" s="5">
        <v>2</v>
      </c>
      <c r="Q29" s="19">
        <v>14.41</v>
      </c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5" customHeight="1">
      <c r="A30" s="6">
        <v>4</v>
      </c>
      <c r="B30" s="7">
        <v>58</v>
      </c>
      <c r="C30" s="7" t="s">
        <v>38</v>
      </c>
      <c r="D30" s="14" t="s">
        <v>141</v>
      </c>
      <c r="E30" s="23" t="s">
        <v>62</v>
      </c>
      <c r="F30" s="23">
        <v>35373</v>
      </c>
      <c r="G30" s="14"/>
      <c r="H30" s="12"/>
      <c r="I30" s="14" t="s">
        <v>39</v>
      </c>
      <c r="J30" s="12"/>
      <c r="K30" s="8"/>
      <c r="L30" s="90">
        <v>0.001558912037037037</v>
      </c>
      <c r="M30" s="33"/>
      <c r="N30" s="29">
        <v>10.210000000000004</v>
      </c>
      <c r="O30" s="6" t="s">
        <v>64</v>
      </c>
      <c r="P30" s="5">
        <v>2</v>
      </c>
      <c r="Q30" s="19">
        <v>14.69</v>
      </c>
      <c r="R30" s="19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" customHeight="1">
      <c r="A31" s="6">
        <v>5</v>
      </c>
      <c r="B31" s="7">
        <v>57</v>
      </c>
      <c r="C31" s="7" t="s">
        <v>36</v>
      </c>
      <c r="D31" s="14" t="s">
        <v>142</v>
      </c>
      <c r="E31" s="23" t="s">
        <v>62</v>
      </c>
      <c r="F31" s="23">
        <v>35383</v>
      </c>
      <c r="G31" s="14"/>
      <c r="H31" s="12"/>
      <c r="I31" s="14" t="s">
        <v>39</v>
      </c>
      <c r="J31" s="12"/>
      <c r="K31" s="9"/>
      <c r="L31" s="90">
        <v>0.0015614583333333333</v>
      </c>
      <c r="M31" s="33"/>
      <c r="N31" s="29">
        <v>10.430000000000003</v>
      </c>
      <c r="O31" s="6" t="s">
        <v>64</v>
      </c>
      <c r="P31" s="5">
        <v>2</v>
      </c>
      <c r="Q31" s="19">
        <v>14.91</v>
      </c>
      <c r="R31" s="19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" customHeight="1">
      <c r="A32" s="6">
        <v>6</v>
      </c>
      <c r="B32" s="7">
        <v>66</v>
      </c>
      <c r="C32" s="7" t="s">
        <v>38</v>
      </c>
      <c r="D32" s="14" t="s">
        <v>143</v>
      </c>
      <c r="E32" s="23" t="s">
        <v>62</v>
      </c>
      <c r="F32" s="23">
        <v>35736</v>
      </c>
      <c r="G32" s="14"/>
      <c r="H32" s="12"/>
      <c r="I32" s="14" t="s">
        <v>50</v>
      </c>
      <c r="J32" s="12"/>
      <c r="K32" s="8"/>
      <c r="L32" s="90">
        <v>0.0015894675925925924</v>
      </c>
      <c r="M32" s="33"/>
      <c r="N32" s="29">
        <v>12.849999999999987</v>
      </c>
      <c r="O32" s="6" t="s">
        <v>64</v>
      </c>
      <c r="P32" s="5">
        <v>2</v>
      </c>
      <c r="Q32" s="19">
        <v>17.33</v>
      </c>
      <c r="R32" s="19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" customHeight="1">
      <c r="A33" s="6">
        <v>7</v>
      </c>
      <c r="B33" s="7">
        <v>65</v>
      </c>
      <c r="C33" s="7" t="s">
        <v>36</v>
      </c>
      <c r="D33" s="14" t="s">
        <v>140</v>
      </c>
      <c r="E33" s="23" t="s">
        <v>62</v>
      </c>
      <c r="F33" s="23">
        <v>35774</v>
      </c>
      <c r="G33" s="14"/>
      <c r="H33" s="12" t="s">
        <v>64</v>
      </c>
      <c r="I33" s="14" t="s">
        <v>39</v>
      </c>
      <c r="J33" s="12"/>
      <c r="K33" s="9"/>
      <c r="L33" s="90">
        <v>0.0016150462962962963</v>
      </c>
      <c r="M33" s="33"/>
      <c r="N33" s="29">
        <v>15.060000000000002</v>
      </c>
      <c r="O33" s="6" t="s">
        <v>64</v>
      </c>
      <c r="P33" s="5">
        <v>2</v>
      </c>
      <c r="Q33" s="19">
        <v>19.54</v>
      </c>
      <c r="R33" s="19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" customHeight="1">
      <c r="A34" s="6">
        <v>8</v>
      </c>
      <c r="B34" s="7">
        <v>61</v>
      </c>
      <c r="C34" s="7" t="s">
        <v>38</v>
      </c>
      <c r="D34" s="14" t="s">
        <v>144</v>
      </c>
      <c r="E34" s="23" t="s">
        <v>62</v>
      </c>
      <c r="F34" s="23">
        <v>35696</v>
      </c>
      <c r="G34" s="14"/>
      <c r="H34" s="12"/>
      <c r="I34" s="14" t="s">
        <v>69</v>
      </c>
      <c r="J34" s="12"/>
      <c r="K34" s="8"/>
      <c r="L34" s="90">
        <v>0.001673611111111111</v>
      </c>
      <c r="M34" s="33"/>
      <c r="N34" s="29">
        <v>20.11999999999999</v>
      </c>
      <c r="O34" s="6" t="s">
        <v>153</v>
      </c>
      <c r="P34" s="5">
        <v>2</v>
      </c>
      <c r="Q34" s="19">
        <v>24.6</v>
      </c>
      <c r="R34" s="19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" customHeight="1">
      <c r="A35" s="6">
        <v>9</v>
      </c>
      <c r="B35" s="7">
        <v>63</v>
      </c>
      <c r="C35" s="7" t="s">
        <v>36</v>
      </c>
      <c r="D35" s="14" t="s">
        <v>149</v>
      </c>
      <c r="E35" s="23" t="s">
        <v>62</v>
      </c>
      <c r="F35" s="23">
        <v>35645</v>
      </c>
      <c r="G35" s="14"/>
      <c r="H35" s="12" t="s">
        <v>102</v>
      </c>
      <c r="I35" s="14" t="s">
        <v>88</v>
      </c>
      <c r="J35" s="12"/>
      <c r="K35" s="9"/>
      <c r="L35" s="90">
        <v>0.0016753472222222222</v>
      </c>
      <c r="M35" s="33"/>
      <c r="N35" s="29">
        <v>20.27</v>
      </c>
      <c r="O35" s="6" t="s">
        <v>153</v>
      </c>
      <c r="P35" s="5">
        <v>2</v>
      </c>
      <c r="Q35" s="19">
        <v>24.75</v>
      </c>
      <c r="R35" s="19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" customHeight="1">
      <c r="A36" s="6">
        <v>10</v>
      </c>
      <c r="B36" s="7">
        <v>56</v>
      </c>
      <c r="C36" s="7" t="s">
        <v>38</v>
      </c>
      <c r="D36" s="14" t="s">
        <v>146</v>
      </c>
      <c r="E36" s="23" t="s">
        <v>62</v>
      </c>
      <c r="F36" s="23">
        <v>35384</v>
      </c>
      <c r="G36" s="14"/>
      <c r="H36" s="12"/>
      <c r="I36" s="14" t="s">
        <v>69</v>
      </c>
      <c r="J36" s="12"/>
      <c r="K36" s="8"/>
      <c r="L36" s="90">
        <v>0.0017260416666666665</v>
      </c>
      <c r="M36" s="33"/>
      <c r="N36" s="29">
        <v>24.64999999999999</v>
      </c>
      <c r="O36" s="6" t="s">
        <v>153</v>
      </c>
      <c r="P36" s="5">
        <v>2</v>
      </c>
      <c r="Q36" s="19">
        <v>29.13</v>
      </c>
      <c r="R36" s="19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" customHeight="1">
      <c r="A37" s="6">
        <v>11</v>
      </c>
      <c r="B37" s="7">
        <v>62</v>
      </c>
      <c r="C37" s="7" t="s">
        <v>36</v>
      </c>
      <c r="D37" s="14" t="s">
        <v>145</v>
      </c>
      <c r="E37" s="23" t="s">
        <v>62</v>
      </c>
      <c r="F37" s="23">
        <v>35799</v>
      </c>
      <c r="G37" s="14"/>
      <c r="H37" s="12"/>
      <c r="I37" s="14" t="s">
        <v>69</v>
      </c>
      <c r="J37" s="12"/>
      <c r="K37" s="9"/>
      <c r="L37" s="90">
        <v>0.0017498842592592592</v>
      </c>
      <c r="M37" s="33"/>
      <c r="N37" s="29">
        <v>26.709999999999997</v>
      </c>
      <c r="O37" s="6" t="s">
        <v>154</v>
      </c>
      <c r="P37" s="5">
        <v>2</v>
      </c>
      <c r="Q37" s="19">
        <v>31.19</v>
      </c>
      <c r="R37" s="19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" customHeight="1">
      <c r="A38" s="6">
        <v>12</v>
      </c>
      <c r="B38" s="7">
        <v>52</v>
      </c>
      <c r="C38" s="7" t="s">
        <v>36</v>
      </c>
      <c r="D38" s="14" t="s">
        <v>128</v>
      </c>
      <c r="E38" s="23" t="s">
        <v>62</v>
      </c>
      <c r="F38" s="23">
        <v>35403</v>
      </c>
      <c r="G38" s="14"/>
      <c r="H38" s="12"/>
      <c r="I38" s="14" t="s">
        <v>99</v>
      </c>
      <c r="J38" s="12"/>
      <c r="K38" s="9"/>
      <c r="L38" s="90">
        <v>0.0017846064814814814</v>
      </c>
      <c r="M38" s="33">
        <v>77.095</v>
      </c>
      <c r="N38" s="29">
        <v>29.709999999999997</v>
      </c>
      <c r="O38" s="6" t="s">
        <v>154</v>
      </c>
      <c r="P38" s="5">
        <v>2</v>
      </c>
      <c r="Q38" s="19">
        <v>34.19</v>
      </c>
      <c r="R38" s="19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" customHeight="1">
      <c r="A39" s="6">
        <v>13</v>
      </c>
      <c r="B39" s="7">
        <v>54</v>
      </c>
      <c r="C39" s="7" t="s">
        <v>36</v>
      </c>
      <c r="D39" s="14" t="s">
        <v>147</v>
      </c>
      <c r="E39" s="23" t="s">
        <v>62</v>
      </c>
      <c r="F39" s="23">
        <v>35486</v>
      </c>
      <c r="G39" s="14"/>
      <c r="H39" s="12"/>
      <c r="I39" s="14" t="s">
        <v>39</v>
      </c>
      <c r="J39" s="12"/>
      <c r="K39" s="9"/>
      <c r="L39" s="90">
        <v>0.0017952546296296297</v>
      </c>
      <c r="M39" s="33">
        <v>77.555</v>
      </c>
      <c r="N39" s="29">
        <v>30.63000000000001</v>
      </c>
      <c r="O39" s="6" t="s">
        <v>154</v>
      </c>
      <c r="P39" s="5">
        <v>2</v>
      </c>
      <c r="Q39" s="19">
        <v>35.11</v>
      </c>
      <c r="R39" s="19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" customHeight="1">
      <c r="A40" s="6">
        <v>14</v>
      </c>
      <c r="B40" s="7">
        <v>55</v>
      </c>
      <c r="C40" s="7" t="s">
        <v>38</v>
      </c>
      <c r="D40" s="14" t="s">
        <v>129</v>
      </c>
      <c r="E40" s="23" t="s">
        <v>62</v>
      </c>
      <c r="F40" s="23">
        <v>35955</v>
      </c>
      <c r="G40" s="14"/>
      <c r="H40" s="12"/>
      <c r="I40" s="14" t="s">
        <v>69</v>
      </c>
      <c r="J40" s="12"/>
      <c r="K40" s="8"/>
      <c r="L40" s="90">
        <v>0.0019364583333333334</v>
      </c>
      <c r="M40" s="33">
        <v>83.655</v>
      </c>
      <c r="N40" s="29">
        <v>42.83000000000001</v>
      </c>
      <c r="O40" s="6" t="s">
        <v>164</v>
      </c>
      <c r="P40" s="5">
        <v>2</v>
      </c>
      <c r="Q40" s="19">
        <v>47.31</v>
      </c>
      <c r="R40" s="19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7.5" customHeight="1" thickBot="1">
      <c r="A41" s="34"/>
      <c r="B41" s="35"/>
      <c r="C41" s="35"/>
      <c r="D41" s="40"/>
      <c r="E41" s="86"/>
      <c r="F41" s="35"/>
      <c r="G41" s="35"/>
      <c r="H41" s="41"/>
      <c r="I41" s="35"/>
      <c r="J41" s="41"/>
      <c r="K41" s="87"/>
      <c r="L41" s="88"/>
      <c r="M41" s="89"/>
      <c r="N41" s="81"/>
      <c r="O41" s="34"/>
      <c r="P41" s="5"/>
      <c r="Q41" s="19"/>
      <c r="R41" s="19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5.25" customHeight="1" thickTop="1">
      <c r="A42" s="6"/>
      <c r="B42" s="7"/>
      <c r="C42" s="7"/>
      <c r="D42" s="16"/>
      <c r="E42" s="26"/>
      <c r="F42" s="17"/>
      <c r="G42" s="17"/>
      <c r="H42" s="13"/>
      <c r="I42" s="12"/>
      <c r="J42" s="12"/>
      <c r="K42" s="8"/>
      <c r="L42" s="21"/>
      <c r="M42" s="33"/>
      <c r="N42" s="29"/>
      <c r="O42" s="6"/>
      <c r="P42" s="5"/>
      <c r="Q42" s="19"/>
      <c r="R42" s="19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5.25" customHeight="1">
      <c r="A43" s="6"/>
      <c r="B43" s="7"/>
      <c r="C43" s="7"/>
      <c r="D43" s="16"/>
      <c r="E43" s="26"/>
      <c r="F43" s="17"/>
      <c r="G43" s="17"/>
      <c r="H43" s="13"/>
      <c r="I43" s="12"/>
      <c r="J43" s="12"/>
      <c r="K43" s="8"/>
      <c r="L43" s="21"/>
      <c r="M43" s="33"/>
      <c r="N43" s="29"/>
      <c r="O43" s="6"/>
      <c r="P43" s="5"/>
      <c r="Q43" s="19"/>
      <c r="R43" s="19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5.25" customHeight="1">
      <c r="A44" s="6"/>
      <c r="B44" s="7"/>
      <c r="C44" s="7"/>
      <c r="D44" s="16"/>
      <c r="E44" s="26"/>
      <c r="F44" s="17"/>
      <c r="G44" s="17"/>
      <c r="H44" s="13"/>
      <c r="I44" s="12"/>
      <c r="J44" s="12"/>
      <c r="K44" s="8"/>
      <c r="L44" s="21"/>
      <c r="M44" s="33"/>
      <c r="N44" s="29"/>
      <c r="O44" s="6"/>
      <c r="P44" s="5"/>
      <c r="Q44" s="19"/>
      <c r="R44" s="19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15" ht="15" customHeight="1">
      <c r="B45" s="120" t="s">
        <v>162</v>
      </c>
      <c r="D45" s="121"/>
      <c r="E45" s="121"/>
      <c r="F45" s="121"/>
      <c r="G45" s="122"/>
      <c r="H45" s="122"/>
      <c r="L45" s="130" t="s">
        <v>130</v>
      </c>
      <c r="O45" s="123"/>
    </row>
    <row r="46" spans="2:15" ht="15" customHeight="1">
      <c r="B46" s="120" t="s">
        <v>163</v>
      </c>
      <c r="D46" s="124"/>
      <c r="E46" s="125"/>
      <c r="F46" s="126"/>
      <c r="G46" s="122"/>
      <c r="H46" s="122"/>
      <c r="I46" s="13"/>
      <c r="L46" s="130" t="s">
        <v>131</v>
      </c>
      <c r="O46" s="123"/>
    </row>
    <row r="47" spans="1:37" ht="16.5" customHeight="1">
      <c r="A47" s="6"/>
      <c r="B47" s="7"/>
      <c r="C47" s="7"/>
      <c r="D47" s="16"/>
      <c r="E47" s="26"/>
      <c r="F47" s="17"/>
      <c r="G47" s="17"/>
      <c r="H47" s="13"/>
      <c r="I47" s="12"/>
      <c r="J47" s="12"/>
      <c r="K47" s="8"/>
      <c r="L47" s="130" t="s">
        <v>132</v>
      </c>
      <c r="M47" s="33"/>
      <c r="N47" s="29"/>
      <c r="O47" s="6"/>
      <c r="P47" s="5"/>
      <c r="Q47" s="19"/>
      <c r="R47" s="19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</sheetData>
  <sheetProtection/>
  <mergeCells count="6">
    <mergeCell ref="C5:J5"/>
    <mergeCell ref="A1:O1"/>
    <mergeCell ref="A2:O2"/>
    <mergeCell ref="A3:D3"/>
    <mergeCell ref="J3:O3"/>
    <mergeCell ref="C25:J25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AK43"/>
  <sheetViews>
    <sheetView view="pageBreakPreview" zoomScale="130" zoomScaleSheetLayoutView="130" zoomScalePageLayoutView="0" workbookViewId="0" topLeftCell="A1">
      <selection activeCell="D9" sqref="D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5.28125" style="1" customWidth="1"/>
    <col min="5" max="5" width="7.421875" style="1" hidden="1" customWidth="1"/>
    <col min="6" max="6" width="9.8515625" style="1" hidden="1" customWidth="1"/>
    <col min="7" max="7" width="26.140625" style="1" hidden="1" customWidth="1"/>
    <col min="8" max="8" width="18.140625" style="1" hidden="1" customWidth="1"/>
    <col min="9" max="9" width="23.28125" style="1" customWidth="1"/>
    <col min="10" max="10" width="0.13671875" style="1" hidden="1" customWidth="1"/>
    <col min="11" max="11" width="0.71875" style="1" hidden="1" customWidth="1"/>
    <col min="12" max="12" width="9.421875" style="1" customWidth="1"/>
    <col min="13" max="13" width="7.28125" style="1" hidden="1" customWidth="1"/>
    <col min="14" max="14" width="7.5742187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2.5" customHeight="1">
      <c r="A1" s="166" t="str">
        <f>N_sor1</f>
        <v>"Первенство СДЮСШОР "Комета"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2.5" customHeight="1">
      <c r="A2" s="166" t="str">
        <f>N_sor2</f>
        <v> (отдельные дистанции)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7.75" customHeight="1">
      <c r="A3" s="167" t="s">
        <v>23</v>
      </c>
      <c r="B3" s="167"/>
      <c r="C3" s="167"/>
      <c r="D3" s="167"/>
      <c r="E3" s="118"/>
      <c r="F3" s="118"/>
      <c r="G3" s="118"/>
      <c r="H3" s="118"/>
      <c r="I3" s="118"/>
      <c r="J3" s="168" t="str">
        <f>D_d2</f>
        <v>01 декабря 2013г.</v>
      </c>
      <c r="K3" s="169"/>
      <c r="L3" s="169"/>
      <c r="M3" s="169"/>
      <c r="N3" s="169"/>
      <c r="O3" s="169"/>
    </row>
    <row r="4" spans="1:15" ht="27.75" customHeight="1">
      <c r="A4" s="160"/>
      <c r="B4" s="160"/>
      <c r="C4" s="160"/>
      <c r="D4" s="160"/>
      <c r="E4" s="118"/>
      <c r="F4" s="118"/>
      <c r="G4" s="118"/>
      <c r="H4" s="118"/>
      <c r="I4" s="118"/>
      <c r="J4" s="161"/>
      <c r="K4" s="162"/>
      <c r="L4" s="162"/>
      <c r="M4" s="162"/>
      <c r="N4" s="162"/>
      <c r="O4" s="162"/>
    </row>
    <row r="5" spans="2:31" ht="30" customHeight="1">
      <c r="B5" s="15"/>
      <c r="C5" s="164" t="str">
        <f>N_un</f>
        <v>Юноши среднего возраста</v>
      </c>
      <c r="D5" s="164"/>
      <c r="E5" s="164"/>
      <c r="F5" s="164"/>
      <c r="G5" s="164"/>
      <c r="H5" s="164"/>
      <c r="I5" s="164"/>
      <c r="J5" s="164"/>
      <c r="K5" s="15"/>
      <c r="L5" s="18" t="str">
        <f>const!C11</f>
        <v>1000 метров</v>
      </c>
      <c r="M5" s="15"/>
      <c r="N5" s="15"/>
      <c r="O5" s="15"/>
      <c r="P5" s="3"/>
      <c r="Q5" s="4">
        <v>37.5</v>
      </c>
      <c r="R5" s="4">
        <v>35.4</v>
      </c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2.7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/>
      <c r="F6" s="2" t="s">
        <v>1</v>
      </c>
      <c r="G6" s="2"/>
      <c r="H6" s="2" t="s">
        <v>14</v>
      </c>
      <c r="I6" s="2" t="s">
        <v>87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5</v>
      </c>
      <c r="P6" s="3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" customHeight="1" thickTop="1">
      <c r="A7" s="6">
        <v>1</v>
      </c>
      <c r="B7" s="24">
        <v>163</v>
      </c>
      <c r="C7" s="24" t="s">
        <v>36</v>
      </c>
      <c r="D7" s="30" t="s">
        <v>79</v>
      </c>
      <c r="E7" s="31" t="s">
        <v>37</v>
      </c>
      <c r="F7" s="31">
        <v>36088</v>
      </c>
      <c r="G7" s="32"/>
      <c r="H7" s="27"/>
      <c r="I7" s="13" t="s">
        <v>50</v>
      </c>
      <c r="J7" s="13"/>
      <c r="K7" s="44"/>
      <c r="L7" s="82">
        <f aca="true" t="shared" si="0" ref="L7:L30">(P7*60+Q7)/86400</f>
        <v>0.0008960648148148148</v>
      </c>
      <c r="M7" s="54">
        <f aca="true" t="shared" si="1" ref="M7:M31">ROUNDDOWN(L7*86400/2,3)</f>
        <v>38.71</v>
      </c>
      <c r="N7" s="80">
        <f aca="true" t="shared" si="2" ref="N7:N30">(L7-L$7)*86400</f>
        <v>0</v>
      </c>
      <c r="O7" s="6" t="str">
        <f aca="true" t="shared" si="3" ref="O7:O31">IF(L7&lt;=82.2/86400,"КМС",IF(L7&lt;=87.8/86400,"I разр.",IF(L7&lt;=94.2/86400,"II разр.",IF(L7&lt;=102/86400,"III разр.",IF(L7&lt;=111.6/86400,"I юн.",IF(L7&lt;=124.4/86400,"II юн.",IF(L7&lt;=140.4/86400,"III юн.","")))))))</f>
        <v>КМС</v>
      </c>
      <c r="P7" s="3">
        <v>1</v>
      </c>
      <c r="Q7" s="19">
        <v>17.42</v>
      </c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6">
        <v>2</v>
      </c>
      <c r="B8" s="7">
        <v>137</v>
      </c>
      <c r="C8" s="7" t="s">
        <v>38</v>
      </c>
      <c r="D8" s="16" t="s">
        <v>67</v>
      </c>
      <c r="E8" s="26" t="s">
        <v>37</v>
      </c>
      <c r="F8" s="26" t="s">
        <v>68</v>
      </c>
      <c r="G8" s="17"/>
      <c r="H8" s="13"/>
      <c r="I8" s="13" t="s">
        <v>39</v>
      </c>
      <c r="J8" s="13"/>
      <c r="K8" s="28"/>
      <c r="L8" s="90">
        <f t="shared" si="0"/>
        <v>0.000896875</v>
      </c>
      <c r="M8" s="33">
        <f t="shared" si="1"/>
        <v>38.745</v>
      </c>
      <c r="N8" s="29">
        <f t="shared" si="2"/>
        <v>0.06999999999999958</v>
      </c>
      <c r="O8" s="6" t="str">
        <f t="shared" si="3"/>
        <v>КМС</v>
      </c>
      <c r="P8" s="3">
        <v>1</v>
      </c>
      <c r="Q8" s="19">
        <v>17.49</v>
      </c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3</v>
      </c>
      <c r="B9" s="7">
        <v>121</v>
      </c>
      <c r="C9" s="7" t="s">
        <v>38</v>
      </c>
      <c r="D9" s="16" t="s">
        <v>56</v>
      </c>
      <c r="E9" s="26" t="s">
        <v>37</v>
      </c>
      <c r="F9" s="26">
        <v>36255</v>
      </c>
      <c r="G9" s="17"/>
      <c r="H9" s="13"/>
      <c r="I9" s="13" t="s">
        <v>39</v>
      </c>
      <c r="J9" s="13"/>
      <c r="K9" s="28"/>
      <c r="L9" s="90">
        <f t="shared" si="0"/>
        <v>0.000952662037037037</v>
      </c>
      <c r="M9" s="33">
        <f t="shared" si="1"/>
        <v>41.155</v>
      </c>
      <c r="N9" s="29">
        <f t="shared" si="2"/>
        <v>4.889999999999999</v>
      </c>
      <c r="O9" s="6" t="str">
        <f t="shared" si="3"/>
        <v>I разр.</v>
      </c>
      <c r="P9" s="3">
        <v>1</v>
      </c>
      <c r="Q9" s="19">
        <v>22.31</v>
      </c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4</v>
      </c>
      <c r="B10" s="7">
        <v>147</v>
      </c>
      <c r="C10" s="7" t="s">
        <v>36</v>
      </c>
      <c r="D10" s="16" t="s">
        <v>85</v>
      </c>
      <c r="E10" s="17" t="s">
        <v>37</v>
      </c>
      <c r="F10" s="26">
        <v>36353</v>
      </c>
      <c r="G10" s="17"/>
      <c r="H10" s="13"/>
      <c r="I10" s="13" t="s">
        <v>39</v>
      </c>
      <c r="J10" s="13"/>
      <c r="K10" s="12"/>
      <c r="L10" s="90">
        <f t="shared" si="0"/>
        <v>0.000969212962962963</v>
      </c>
      <c r="M10" s="33">
        <f t="shared" si="1"/>
        <v>41.87</v>
      </c>
      <c r="N10" s="29">
        <f t="shared" si="2"/>
        <v>6.319999999999999</v>
      </c>
      <c r="O10" s="6" t="str">
        <f t="shared" si="3"/>
        <v>I разр.</v>
      </c>
      <c r="P10" s="3">
        <v>1</v>
      </c>
      <c r="Q10" s="19">
        <v>23.74</v>
      </c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5</v>
      </c>
      <c r="B11" s="7">
        <v>139</v>
      </c>
      <c r="C11" s="7" t="s">
        <v>36</v>
      </c>
      <c r="D11" s="16" t="s">
        <v>74</v>
      </c>
      <c r="E11" s="26" t="s">
        <v>37</v>
      </c>
      <c r="F11" s="26">
        <v>36412</v>
      </c>
      <c r="G11" s="17"/>
      <c r="H11" s="13"/>
      <c r="I11" s="13" t="s">
        <v>39</v>
      </c>
      <c r="J11" s="13"/>
      <c r="K11" s="12"/>
      <c r="L11" s="90">
        <f t="shared" si="0"/>
        <v>0.000989236111111111</v>
      </c>
      <c r="M11" s="33">
        <f t="shared" si="1"/>
        <v>42.735</v>
      </c>
      <c r="N11" s="29">
        <f t="shared" si="2"/>
        <v>8.049999999999999</v>
      </c>
      <c r="O11" s="6" t="str">
        <f t="shared" si="3"/>
        <v>I разр.</v>
      </c>
      <c r="P11" s="3">
        <v>1</v>
      </c>
      <c r="Q11" s="19">
        <v>25.47</v>
      </c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6</v>
      </c>
      <c r="B12" s="7">
        <v>148</v>
      </c>
      <c r="C12" s="7" t="s">
        <v>38</v>
      </c>
      <c r="D12" s="16" t="s">
        <v>77</v>
      </c>
      <c r="E12" s="26" t="s">
        <v>37</v>
      </c>
      <c r="F12" s="26">
        <v>36457</v>
      </c>
      <c r="G12" s="17"/>
      <c r="H12" s="13"/>
      <c r="I12" s="13" t="s">
        <v>39</v>
      </c>
      <c r="J12" s="13"/>
      <c r="K12" s="28"/>
      <c r="L12" s="90">
        <f t="shared" si="0"/>
        <v>0.0009925925925925927</v>
      </c>
      <c r="M12" s="33">
        <f t="shared" si="1"/>
        <v>42.88</v>
      </c>
      <c r="N12" s="29">
        <f t="shared" si="2"/>
        <v>8.340000000000005</v>
      </c>
      <c r="O12" s="6" t="str">
        <f t="shared" si="3"/>
        <v>I разр.</v>
      </c>
      <c r="P12" s="3">
        <v>1</v>
      </c>
      <c r="Q12" s="19">
        <v>25.76</v>
      </c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>
        <v>7</v>
      </c>
      <c r="B13" s="7">
        <v>127</v>
      </c>
      <c r="C13" s="7" t="s">
        <v>36</v>
      </c>
      <c r="D13" s="16" t="s">
        <v>54</v>
      </c>
      <c r="E13" s="17" t="s">
        <v>37</v>
      </c>
      <c r="F13" s="26">
        <v>36274</v>
      </c>
      <c r="G13" s="17"/>
      <c r="H13" s="13"/>
      <c r="I13" s="13" t="s">
        <v>39</v>
      </c>
      <c r="J13" s="13"/>
      <c r="K13" s="12"/>
      <c r="L13" s="90">
        <f t="shared" si="0"/>
        <v>0.001000462962962963</v>
      </c>
      <c r="M13" s="33">
        <f t="shared" si="1"/>
        <v>43.22</v>
      </c>
      <c r="N13" s="29">
        <f t="shared" si="2"/>
        <v>9.020000000000001</v>
      </c>
      <c r="O13" s="6" t="str">
        <f t="shared" si="3"/>
        <v>I разр.</v>
      </c>
      <c r="P13" s="3">
        <v>1</v>
      </c>
      <c r="Q13" s="19">
        <v>26.44</v>
      </c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>
        <v>8</v>
      </c>
      <c r="B14" s="7">
        <v>151</v>
      </c>
      <c r="C14" s="7" t="s">
        <v>38</v>
      </c>
      <c r="D14" s="16" t="s">
        <v>60</v>
      </c>
      <c r="E14" s="26" t="s">
        <v>37</v>
      </c>
      <c r="F14" s="26">
        <v>36139</v>
      </c>
      <c r="G14" s="17"/>
      <c r="H14" s="13"/>
      <c r="I14" s="13" t="s">
        <v>39</v>
      </c>
      <c r="J14" s="13"/>
      <c r="K14" s="28"/>
      <c r="L14" s="90">
        <f t="shared" si="0"/>
        <v>0.0010153935185185186</v>
      </c>
      <c r="M14" s="33">
        <f t="shared" si="1"/>
        <v>43.865</v>
      </c>
      <c r="N14" s="29">
        <f t="shared" si="2"/>
        <v>10.310000000000004</v>
      </c>
      <c r="O14" s="6" t="str">
        <f t="shared" si="3"/>
        <v>I разр.</v>
      </c>
      <c r="P14" s="3">
        <v>1</v>
      </c>
      <c r="Q14" s="19">
        <v>27.73</v>
      </c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6">
        <v>9</v>
      </c>
      <c r="B15" s="7">
        <v>152</v>
      </c>
      <c r="C15" s="7" t="s">
        <v>38</v>
      </c>
      <c r="D15" s="16" t="s">
        <v>57</v>
      </c>
      <c r="E15" s="26" t="s">
        <v>37</v>
      </c>
      <c r="F15" s="26">
        <v>36028</v>
      </c>
      <c r="G15" s="17"/>
      <c r="H15" s="13"/>
      <c r="I15" s="13" t="s">
        <v>39</v>
      </c>
      <c r="J15" s="13"/>
      <c r="K15" s="28"/>
      <c r="L15" s="90">
        <f t="shared" si="0"/>
        <v>0.001035300925925926</v>
      </c>
      <c r="M15" s="33">
        <f t="shared" si="1"/>
        <v>44.725</v>
      </c>
      <c r="N15" s="29">
        <f t="shared" si="2"/>
        <v>12.030000000000012</v>
      </c>
      <c r="O15" s="6" t="str">
        <f t="shared" si="3"/>
        <v>II разр.</v>
      </c>
      <c r="P15" s="3">
        <v>1</v>
      </c>
      <c r="Q15" s="19">
        <v>29.45</v>
      </c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6">
        <v>10</v>
      </c>
      <c r="B16" s="7">
        <v>153</v>
      </c>
      <c r="C16" s="7" t="s">
        <v>36</v>
      </c>
      <c r="D16" s="16" t="s">
        <v>81</v>
      </c>
      <c r="E16" s="26" t="s">
        <v>37</v>
      </c>
      <c r="F16" s="26">
        <v>36371</v>
      </c>
      <c r="G16" s="17"/>
      <c r="H16" s="13"/>
      <c r="I16" s="13" t="s">
        <v>39</v>
      </c>
      <c r="J16" s="13"/>
      <c r="K16" s="12"/>
      <c r="L16" s="90">
        <f t="shared" si="0"/>
        <v>0.001052662037037037</v>
      </c>
      <c r="M16" s="33">
        <f t="shared" si="1"/>
        <v>45.475</v>
      </c>
      <c r="N16" s="29">
        <f t="shared" si="2"/>
        <v>13.530000000000003</v>
      </c>
      <c r="O16" s="6" t="str">
        <f t="shared" si="3"/>
        <v>II разр.</v>
      </c>
      <c r="P16" s="3">
        <v>1</v>
      </c>
      <c r="Q16" s="19">
        <v>30.95</v>
      </c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5" customHeight="1">
      <c r="A17" s="6">
        <v>11</v>
      </c>
      <c r="B17" s="7">
        <v>135</v>
      </c>
      <c r="C17" s="7" t="s">
        <v>36</v>
      </c>
      <c r="D17" s="16" t="s">
        <v>52</v>
      </c>
      <c r="E17" s="17" t="s">
        <v>37</v>
      </c>
      <c r="F17" s="26">
        <v>36063</v>
      </c>
      <c r="G17" s="17"/>
      <c r="H17" s="13"/>
      <c r="I17" s="13" t="s">
        <v>69</v>
      </c>
      <c r="J17" s="13"/>
      <c r="K17" s="12"/>
      <c r="L17" s="90">
        <f t="shared" si="0"/>
        <v>0.0010574074074074073</v>
      </c>
      <c r="M17" s="33">
        <f t="shared" si="1"/>
        <v>45.68</v>
      </c>
      <c r="N17" s="29">
        <f t="shared" si="2"/>
        <v>13.93999999999999</v>
      </c>
      <c r="O17" s="6" t="str">
        <f t="shared" si="3"/>
        <v>II разр.</v>
      </c>
      <c r="P17" s="3">
        <v>1</v>
      </c>
      <c r="Q17" s="19">
        <v>31.36</v>
      </c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5" customHeight="1">
      <c r="A18" s="6">
        <v>12</v>
      </c>
      <c r="B18" s="7">
        <v>141</v>
      </c>
      <c r="C18" s="7" t="s">
        <v>38</v>
      </c>
      <c r="D18" s="16" t="s">
        <v>72</v>
      </c>
      <c r="E18" s="26" t="s">
        <v>37</v>
      </c>
      <c r="F18" s="26">
        <v>36651</v>
      </c>
      <c r="G18" s="17"/>
      <c r="H18" s="13"/>
      <c r="I18" s="13" t="s">
        <v>39</v>
      </c>
      <c r="J18" s="13"/>
      <c r="K18" s="28"/>
      <c r="L18" s="90">
        <f t="shared" si="0"/>
        <v>0.0010872685185185184</v>
      </c>
      <c r="M18" s="33">
        <f t="shared" si="1"/>
        <v>46.97</v>
      </c>
      <c r="N18" s="29">
        <f t="shared" si="2"/>
        <v>16.519999999999992</v>
      </c>
      <c r="O18" s="6" t="str">
        <f t="shared" si="3"/>
        <v>II разр.</v>
      </c>
      <c r="P18" s="3">
        <v>1</v>
      </c>
      <c r="Q18" s="19">
        <v>33.94</v>
      </c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5" customHeight="1">
      <c r="A19" s="6">
        <v>13</v>
      </c>
      <c r="B19" s="7">
        <v>142</v>
      </c>
      <c r="C19" s="7" t="s">
        <v>38</v>
      </c>
      <c r="D19" s="16" t="s">
        <v>75</v>
      </c>
      <c r="E19" s="26" t="s">
        <v>37</v>
      </c>
      <c r="F19" s="26">
        <v>36217</v>
      </c>
      <c r="G19" s="17"/>
      <c r="H19" s="13"/>
      <c r="I19" s="13" t="s">
        <v>39</v>
      </c>
      <c r="J19" s="13"/>
      <c r="K19" s="28"/>
      <c r="L19" s="90">
        <f t="shared" si="0"/>
        <v>0.0010980324074074074</v>
      </c>
      <c r="M19" s="33">
        <f t="shared" si="1"/>
        <v>47.435</v>
      </c>
      <c r="N19" s="29">
        <f t="shared" si="2"/>
        <v>17.449999999999996</v>
      </c>
      <c r="O19" s="6" t="str">
        <f t="shared" si="3"/>
        <v>III разр.</v>
      </c>
      <c r="P19" s="3">
        <v>1</v>
      </c>
      <c r="Q19" s="19">
        <v>34.87</v>
      </c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5" customHeight="1">
      <c r="A20" s="6">
        <v>14</v>
      </c>
      <c r="B20" s="7">
        <v>143</v>
      </c>
      <c r="C20" s="7" t="s">
        <v>36</v>
      </c>
      <c r="D20" s="16" t="s">
        <v>167</v>
      </c>
      <c r="E20" s="26" t="s">
        <v>37</v>
      </c>
      <c r="F20" s="26">
        <v>36253</v>
      </c>
      <c r="G20" s="17"/>
      <c r="H20" s="13"/>
      <c r="I20" s="13" t="s">
        <v>39</v>
      </c>
      <c r="J20" s="13"/>
      <c r="K20" s="12"/>
      <c r="L20" s="90">
        <f t="shared" si="0"/>
        <v>0.001139351851851852</v>
      </c>
      <c r="M20" s="33">
        <f t="shared" si="1"/>
        <v>49.22</v>
      </c>
      <c r="N20" s="29">
        <f t="shared" si="2"/>
        <v>21.020000000000003</v>
      </c>
      <c r="O20" s="6" t="str">
        <f t="shared" si="3"/>
        <v>III разр.</v>
      </c>
      <c r="P20" s="3">
        <v>1</v>
      </c>
      <c r="Q20" s="19">
        <v>38.44</v>
      </c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5" customHeight="1">
      <c r="A21" s="6">
        <v>15</v>
      </c>
      <c r="B21" s="7">
        <v>122</v>
      </c>
      <c r="C21" s="7" t="s">
        <v>38</v>
      </c>
      <c r="D21" s="16" t="s">
        <v>123</v>
      </c>
      <c r="E21" s="26" t="s">
        <v>37</v>
      </c>
      <c r="F21" s="26">
        <v>36694</v>
      </c>
      <c r="G21" s="17"/>
      <c r="H21" s="13"/>
      <c r="I21" s="13" t="s">
        <v>39</v>
      </c>
      <c r="J21" s="13"/>
      <c r="K21" s="28"/>
      <c r="L21" s="90">
        <f t="shared" si="0"/>
        <v>0.0011436342592592594</v>
      </c>
      <c r="M21" s="33">
        <f t="shared" si="1"/>
        <v>49.405</v>
      </c>
      <c r="N21" s="29">
        <f t="shared" si="2"/>
        <v>21.39000000000001</v>
      </c>
      <c r="O21" s="6" t="str">
        <f t="shared" si="3"/>
        <v>III разр.</v>
      </c>
      <c r="P21" s="3">
        <v>1</v>
      </c>
      <c r="Q21" s="19">
        <v>38.81</v>
      </c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5" customHeight="1">
      <c r="A22" s="6">
        <v>16</v>
      </c>
      <c r="B22" s="7">
        <v>164</v>
      </c>
      <c r="C22" s="7" t="s">
        <v>36</v>
      </c>
      <c r="D22" s="16" t="s">
        <v>86</v>
      </c>
      <c r="E22" s="26" t="s">
        <v>37</v>
      </c>
      <c r="F22" s="26"/>
      <c r="G22" s="17"/>
      <c r="H22" s="13"/>
      <c r="I22" s="13" t="s">
        <v>39</v>
      </c>
      <c r="J22" s="13"/>
      <c r="K22" s="12"/>
      <c r="L22" s="90">
        <f t="shared" si="0"/>
        <v>0.0011453703703703704</v>
      </c>
      <c r="M22" s="33">
        <f t="shared" si="1"/>
        <v>49.48</v>
      </c>
      <c r="N22" s="29">
        <f t="shared" si="2"/>
        <v>21.54</v>
      </c>
      <c r="O22" s="6" t="str">
        <f t="shared" si="3"/>
        <v>III разр.</v>
      </c>
      <c r="P22" s="3">
        <v>1</v>
      </c>
      <c r="Q22" s="19">
        <v>38.96</v>
      </c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5" customHeight="1">
      <c r="A23" s="6">
        <v>17</v>
      </c>
      <c r="B23" s="7">
        <v>125</v>
      </c>
      <c r="C23" s="7" t="s">
        <v>38</v>
      </c>
      <c r="D23" s="16" t="s">
        <v>113</v>
      </c>
      <c r="E23" s="26" t="s">
        <v>37</v>
      </c>
      <c r="F23" s="26"/>
      <c r="G23" s="17"/>
      <c r="H23" s="13"/>
      <c r="I23" s="13" t="s">
        <v>39</v>
      </c>
      <c r="J23" s="13"/>
      <c r="K23" s="28"/>
      <c r="L23" s="90">
        <f t="shared" si="0"/>
        <v>0.0011663194444444447</v>
      </c>
      <c r="M23" s="33">
        <f t="shared" si="1"/>
        <v>50.385</v>
      </c>
      <c r="N23" s="29">
        <f t="shared" si="2"/>
        <v>23.35000000000002</v>
      </c>
      <c r="O23" s="6" t="str">
        <f t="shared" si="3"/>
        <v>III разр.</v>
      </c>
      <c r="P23" s="3">
        <v>1</v>
      </c>
      <c r="Q23" s="19">
        <v>40.77</v>
      </c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5" customHeight="1">
      <c r="A24" s="6">
        <v>18</v>
      </c>
      <c r="B24" s="7">
        <v>134</v>
      </c>
      <c r="C24" s="7" t="s">
        <v>38</v>
      </c>
      <c r="D24" s="16" t="s">
        <v>110</v>
      </c>
      <c r="E24" s="26" t="s">
        <v>37</v>
      </c>
      <c r="F24" s="26"/>
      <c r="G24" s="17"/>
      <c r="H24" s="13"/>
      <c r="I24" s="13" t="s">
        <v>39</v>
      </c>
      <c r="J24" s="13"/>
      <c r="K24" s="28"/>
      <c r="L24" s="90">
        <f t="shared" si="0"/>
        <v>0.0011803240740740739</v>
      </c>
      <c r="M24" s="33">
        <f t="shared" si="1"/>
        <v>50.99</v>
      </c>
      <c r="N24" s="29">
        <f t="shared" si="2"/>
        <v>24.55999999999998</v>
      </c>
      <c r="O24" s="6" t="str">
        <f t="shared" si="3"/>
        <v>III разр.</v>
      </c>
      <c r="P24" s="3">
        <v>1</v>
      </c>
      <c r="Q24" s="19">
        <v>41.98</v>
      </c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5" customHeight="1">
      <c r="A25" s="6">
        <v>19</v>
      </c>
      <c r="B25" s="7">
        <v>144</v>
      </c>
      <c r="C25" s="7" t="s">
        <v>38</v>
      </c>
      <c r="D25" s="16" t="s">
        <v>80</v>
      </c>
      <c r="E25" s="26" t="s">
        <v>37</v>
      </c>
      <c r="F25" s="26">
        <v>36653</v>
      </c>
      <c r="G25" s="17"/>
      <c r="H25" s="13"/>
      <c r="I25" s="13" t="s">
        <v>39</v>
      </c>
      <c r="J25" s="13"/>
      <c r="K25" s="28"/>
      <c r="L25" s="90">
        <f t="shared" si="0"/>
        <v>0.0011810185185185185</v>
      </c>
      <c r="M25" s="33">
        <f t="shared" si="1"/>
        <v>51.02</v>
      </c>
      <c r="N25" s="29">
        <f t="shared" si="2"/>
        <v>24.62</v>
      </c>
      <c r="O25" s="6" t="str">
        <f t="shared" si="3"/>
        <v>I юн.</v>
      </c>
      <c r="P25" s="3">
        <v>1</v>
      </c>
      <c r="Q25" s="19">
        <v>42.04</v>
      </c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5" customHeight="1">
      <c r="A26" s="6">
        <v>20</v>
      </c>
      <c r="B26" s="7">
        <v>157</v>
      </c>
      <c r="C26" s="7" t="s">
        <v>36</v>
      </c>
      <c r="D26" s="16" t="s">
        <v>82</v>
      </c>
      <c r="E26" s="26" t="s">
        <v>37</v>
      </c>
      <c r="F26" s="26"/>
      <c r="G26" s="17"/>
      <c r="H26" s="13"/>
      <c r="I26" s="13" t="s">
        <v>39</v>
      </c>
      <c r="J26" s="13"/>
      <c r="K26" s="28"/>
      <c r="L26" s="90">
        <f t="shared" si="0"/>
        <v>0.00118125</v>
      </c>
      <c r="M26" s="33">
        <f t="shared" si="1"/>
        <v>51.03</v>
      </c>
      <c r="N26" s="29">
        <f t="shared" si="2"/>
        <v>24.64</v>
      </c>
      <c r="O26" s="6" t="str">
        <f t="shared" si="3"/>
        <v>I юн.</v>
      </c>
      <c r="P26" s="3">
        <v>1</v>
      </c>
      <c r="Q26" s="19">
        <v>42.06</v>
      </c>
      <c r="R26" s="19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5" customHeight="1">
      <c r="A27" s="6">
        <v>21</v>
      </c>
      <c r="B27" s="7">
        <v>145</v>
      </c>
      <c r="C27" s="7" t="s">
        <v>36</v>
      </c>
      <c r="D27" s="16" t="s">
        <v>83</v>
      </c>
      <c r="E27" s="26" t="s">
        <v>37</v>
      </c>
      <c r="F27" s="26">
        <v>36530</v>
      </c>
      <c r="G27" s="17"/>
      <c r="H27" s="13"/>
      <c r="I27" s="13" t="s">
        <v>39</v>
      </c>
      <c r="J27" s="13"/>
      <c r="K27" s="12"/>
      <c r="L27" s="90">
        <f t="shared" si="0"/>
        <v>0.0011925925925925925</v>
      </c>
      <c r="M27" s="33">
        <f t="shared" si="1"/>
        <v>51.52</v>
      </c>
      <c r="N27" s="29">
        <f t="shared" si="2"/>
        <v>25.619999999999994</v>
      </c>
      <c r="O27" s="6" t="str">
        <f t="shared" si="3"/>
        <v>I юн.</v>
      </c>
      <c r="P27" s="3">
        <v>1</v>
      </c>
      <c r="Q27" s="19">
        <v>43.04</v>
      </c>
      <c r="R27" s="19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5" customHeight="1">
      <c r="A28" s="6">
        <v>22</v>
      </c>
      <c r="B28" s="7">
        <v>124</v>
      </c>
      <c r="C28" s="7" t="s">
        <v>38</v>
      </c>
      <c r="D28" s="16" t="s">
        <v>120</v>
      </c>
      <c r="E28" s="26" t="s">
        <v>37</v>
      </c>
      <c r="F28" s="26"/>
      <c r="G28" s="17"/>
      <c r="H28" s="13"/>
      <c r="I28" s="13" t="s">
        <v>39</v>
      </c>
      <c r="J28" s="13"/>
      <c r="K28" s="28"/>
      <c r="L28" s="90">
        <f t="shared" si="0"/>
        <v>0.0012280092592592592</v>
      </c>
      <c r="M28" s="33">
        <f t="shared" si="1"/>
        <v>53.05</v>
      </c>
      <c r="N28" s="29">
        <f t="shared" si="2"/>
        <v>28.679999999999996</v>
      </c>
      <c r="O28" s="6" t="str">
        <f t="shared" si="3"/>
        <v>I юн.</v>
      </c>
      <c r="P28" s="3">
        <v>1</v>
      </c>
      <c r="Q28" s="19">
        <v>46.1</v>
      </c>
      <c r="R28" s="19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5" customHeight="1">
      <c r="A29" s="6">
        <v>23</v>
      </c>
      <c r="B29" s="7">
        <v>154</v>
      </c>
      <c r="C29" s="7" t="s">
        <v>36</v>
      </c>
      <c r="D29" s="16" t="s">
        <v>114</v>
      </c>
      <c r="E29" s="26" t="s">
        <v>37</v>
      </c>
      <c r="F29" s="26">
        <v>36412</v>
      </c>
      <c r="G29" s="17"/>
      <c r="H29" s="13"/>
      <c r="I29" s="13" t="s">
        <v>39</v>
      </c>
      <c r="J29" s="13"/>
      <c r="K29" s="12"/>
      <c r="L29" s="90">
        <f t="shared" si="0"/>
        <v>0.0012399305555555555</v>
      </c>
      <c r="M29" s="33">
        <f t="shared" si="1"/>
        <v>53.565</v>
      </c>
      <c r="N29" s="29">
        <f t="shared" si="2"/>
        <v>29.709999999999997</v>
      </c>
      <c r="O29" s="6" t="str">
        <f t="shared" si="3"/>
        <v>I юн.</v>
      </c>
      <c r="P29" s="3">
        <v>1</v>
      </c>
      <c r="Q29" s="19">
        <v>47.13</v>
      </c>
      <c r="R29" s="19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5" customHeight="1">
      <c r="A30" s="6">
        <v>24</v>
      </c>
      <c r="B30" s="7">
        <v>140</v>
      </c>
      <c r="C30" s="7" t="s">
        <v>36</v>
      </c>
      <c r="D30" s="16" t="s">
        <v>71</v>
      </c>
      <c r="E30" s="17" t="s">
        <v>37</v>
      </c>
      <c r="F30" s="26">
        <v>36577</v>
      </c>
      <c r="G30" s="17"/>
      <c r="H30" s="13"/>
      <c r="I30" s="13" t="s">
        <v>39</v>
      </c>
      <c r="J30" s="13"/>
      <c r="K30" s="12"/>
      <c r="L30" s="90">
        <f t="shared" si="0"/>
        <v>0.0012960648148148148</v>
      </c>
      <c r="M30" s="33">
        <f t="shared" si="1"/>
        <v>55.99</v>
      </c>
      <c r="N30" s="29">
        <f t="shared" si="2"/>
        <v>34.559999999999995</v>
      </c>
      <c r="O30" s="6" t="str">
        <f t="shared" si="3"/>
        <v>II юн.</v>
      </c>
      <c r="P30" s="3">
        <v>1</v>
      </c>
      <c r="Q30" s="19">
        <v>51.98</v>
      </c>
      <c r="R30" s="19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5" customHeight="1">
      <c r="A31" s="6"/>
      <c r="B31" s="7">
        <v>155</v>
      </c>
      <c r="C31" s="7" t="s">
        <v>38</v>
      </c>
      <c r="D31" s="16" t="s">
        <v>115</v>
      </c>
      <c r="E31" s="26" t="s">
        <v>37</v>
      </c>
      <c r="F31" s="26"/>
      <c r="G31" s="17"/>
      <c r="H31" s="13"/>
      <c r="I31" s="13" t="s">
        <v>39</v>
      </c>
      <c r="J31" s="13"/>
      <c r="K31" s="28"/>
      <c r="L31" s="90" t="s">
        <v>158</v>
      </c>
      <c r="M31" s="33" t="e">
        <f t="shared" si="1"/>
        <v>#VALUE!</v>
      </c>
      <c r="N31" s="29"/>
      <c r="O31" s="6">
        <f t="shared" si="3"/>
      </c>
      <c r="P31" s="3"/>
      <c r="Q31" s="19"/>
      <c r="R31" s="19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5" customHeight="1">
      <c r="A32" s="6"/>
      <c r="B32" s="7">
        <v>136</v>
      </c>
      <c r="C32" s="7" t="s">
        <v>36</v>
      </c>
      <c r="D32" s="16" t="s">
        <v>55</v>
      </c>
      <c r="E32" s="26" t="s">
        <v>37</v>
      </c>
      <c r="F32" s="26"/>
      <c r="G32" s="17"/>
      <c r="H32" s="13"/>
      <c r="I32" s="13" t="s">
        <v>69</v>
      </c>
      <c r="J32" s="13"/>
      <c r="K32" s="28"/>
      <c r="L32" s="90" t="s">
        <v>103</v>
      </c>
      <c r="M32" s="33"/>
      <c r="N32" s="29"/>
      <c r="O32" s="6"/>
      <c r="P32" s="3"/>
      <c r="Q32" s="19"/>
      <c r="R32" s="19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5" customHeight="1">
      <c r="A33" s="6" t="s">
        <v>189</v>
      </c>
      <c r="B33" s="7">
        <v>217</v>
      </c>
      <c r="C33" s="7" t="s">
        <v>36</v>
      </c>
      <c r="D33" s="16" t="s">
        <v>168</v>
      </c>
      <c r="E33" s="26" t="s">
        <v>25</v>
      </c>
      <c r="F33" s="26">
        <v>36209</v>
      </c>
      <c r="G33" s="17"/>
      <c r="H33" s="13"/>
      <c r="I33" s="13" t="s">
        <v>50</v>
      </c>
      <c r="J33" s="13"/>
      <c r="K33" s="12"/>
      <c r="L33" s="90">
        <f>(P33*60+Q33)/86400</f>
        <v>0.0008732638888888889</v>
      </c>
      <c r="M33" s="33">
        <f>ROUNDDOWN(L33*86400/2,3)</f>
        <v>37.725</v>
      </c>
      <c r="N33" s="29">
        <f>(L33-L$33)*86400</f>
        <v>0</v>
      </c>
      <c r="O33" s="6" t="s">
        <v>136</v>
      </c>
      <c r="P33" s="3">
        <v>1</v>
      </c>
      <c r="Q33" s="19">
        <v>15.45</v>
      </c>
      <c r="R33" s="19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5" customHeight="1">
      <c r="A34" s="6" t="s">
        <v>189</v>
      </c>
      <c r="B34" s="7">
        <v>213</v>
      </c>
      <c r="C34" s="7" t="s">
        <v>38</v>
      </c>
      <c r="D34" s="16" t="s">
        <v>173</v>
      </c>
      <c r="E34" s="26" t="s">
        <v>170</v>
      </c>
      <c r="F34" s="26">
        <v>33782</v>
      </c>
      <c r="G34" s="17"/>
      <c r="H34" s="13"/>
      <c r="I34" s="13" t="s">
        <v>39</v>
      </c>
      <c r="J34" s="13"/>
      <c r="K34" s="28"/>
      <c r="L34" s="90">
        <f>(P34*60+Q34)/86400</f>
        <v>0.0009415509259259259</v>
      </c>
      <c r="M34" s="33">
        <f>ROUNDDOWN(L34*86400/2,3)</f>
        <v>40.675</v>
      </c>
      <c r="N34" s="29">
        <f>(L34-L$33)*86400</f>
        <v>5.899999999999992</v>
      </c>
      <c r="O34" s="6" t="str">
        <f>IF(L34&lt;=82.2/86400,"КМС",IF(L34&lt;=87.8/86400,"I разр.",IF(L34&lt;=94.2/86400,"II разр.",IF(L34&lt;=102/86400,"III разр.",IF(L34&lt;=111.6/86400,"I юн.",IF(L34&lt;=124.4/86400,"II юн.",IF(L34&lt;=140.4/86400,"III юн.","")))))))</f>
        <v>КМС</v>
      </c>
      <c r="P34" s="3">
        <v>1</v>
      </c>
      <c r="Q34" s="19">
        <v>21.35</v>
      </c>
      <c r="R34" s="19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5" customHeight="1">
      <c r="A35" s="6" t="s">
        <v>189</v>
      </c>
      <c r="B35" s="7">
        <v>224</v>
      </c>
      <c r="C35" s="7" t="s">
        <v>36</v>
      </c>
      <c r="D35" s="16" t="s">
        <v>172</v>
      </c>
      <c r="E35" s="26" t="s">
        <v>25</v>
      </c>
      <c r="F35" s="26"/>
      <c r="G35" s="17"/>
      <c r="H35" s="13"/>
      <c r="I35" s="13" t="s">
        <v>69</v>
      </c>
      <c r="J35" s="13"/>
      <c r="K35" s="12"/>
      <c r="L35" s="90">
        <f>(P35*60+Q35)/86400</f>
        <v>0.0010157407407407409</v>
      </c>
      <c r="M35" s="33">
        <f>ROUNDDOWN(L35*86400/2,3)</f>
        <v>43.88</v>
      </c>
      <c r="N35" s="29">
        <f>(L35-L$33)*86400</f>
        <v>12.31000000000001</v>
      </c>
      <c r="O35" s="6" t="str">
        <f>IF(L35&lt;=82.2/86400,"КМС",IF(L35&lt;=87.8/86400,"I разр.",IF(L35&lt;=94.2/86400,"II разр.",IF(L35&lt;=102/86400,"III разр.",IF(L35&lt;=111.6/86400,"I юн.",IF(L35&lt;=124.4/86400,"II юн.",IF(L35&lt;=140.4/86400,"III юн.","")))))))</f>
        <v>I разр.</v>
      </c>
      <c r="P35" s="3">
        <v>1</v>
      </c>
      <c r="Q35" s="19">
        <v>27.76</v>
      </c>
      <c r="R35" s="19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5" customHeight="1">
      <c r="A36" s="6" t="s">
        <v>189</v>
      </c>
      <c r="B36" s="7">
        <v>211</v>
      </c>
      <c r="C36" s="7" t="s">
        <v>36</v>
      </c>
      <c r="D36" s="16" t="s">
        <v>169</v>
      </c>
      <c r="E36" s="17" t="s">
        <v>170</v>
      </c>
      <c r="F36" s="26"/>
      <c r="G36" s="17"/>
      <c r="H36" s="13"/>
      <c r="I36" s="13" t="s">
        <v>39</v>
      </c>
      <c r="J36" s="13"/>
      <c r="K36" s="12"/>
      <c r="L36" s="90" t="s">
        <v>61</v>
      </c>
      <c r="M36" s="33" t="e">
        <f>ROUNDDOWN(L36*86400/2,3)</f>
        <v>#VALUE!</v>
      </c>
      <c r="N36" s="29"/>
      <c r="O36" s="6">
        <f>IF(L36&lt;=82.2/86400,"КМС",IF(L36&lt;=87.8/86400,"I разр.",IF(L36&lt;=94.2/86400,"II разр.",IF(L36&lt;=102/86400,"III разр.",IF(L36&lt;=111.6/86400,"I юн.",IF(L36&lt;=124.4/86400,"II юн.",IF(L36&lt;=140.4/86400,"III юн.","")))))))</f>
      </c>
      <c r="P36" s="3"/>
      <c r="Q36" s="19"/>
      <c r="R36" s="19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5" customHeight="1">
      <c r="A37" s="6" t="s">
        <v>189</v>
      </c>
      <c r="B37" s="7">
        <v>214</v>
      </c>
      <c r="C37" s="7" t="s">
        <v>38</v>
      </c>
      <c r="D37" s="16" t="s">
        <v>171</v>
      </c>
      <c r="E37" s="26" t="s">
        <v>25</v>
      </c>
      <c r="F37" s="26"/>
      <c r="G37" s="17"/>
      <c r="H37" s="13"/>
      <c r="I37" s="13" t="s">
        <v>39</v>
      </c>
      <c r="J37" s="13"/>
      <c r="K37" s="28"/>
      <c r="L37" s="90" t="s">
        <v>61</v>
      </c>
      <c r="M37" s="33" t="e">
        <f>ROUNDDOWN(L37*86400/2,3)</f>
        <v>#VALUE!</v>
      </c>
      <c r="N37" s="29"/>
      <c r="O37" s="6">
        <f>IF(L37&lt;=82.2/86400,"КМС",IF(L37&lt;=87.8/86400,"I разр.",IF(L37&lt;=94.2/86400,"II разр.",IF(L37&lt;=102/86400,"III разр.",IF(L37&lt;=111.6/86400,"I юн.",IF(L37&lt;=124.4/86400,"II юн.",IF(L37&lt;=140.4/86400,"III юн.","")))))))</f>
      </c>
      <c r="P37" s="3"/>
      <c r="Q37" s="19"/>
      <c r="R37" s="19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9.75" customHeight="1" thickBot="1">
      <c r="A38" s="34"/>
      <c r="B38" s="35"/>
      <c r="C38" s="35"/>
      <c r="D38" s="36"/>
      <c r="E38" s="37"/>
      <c r="F38" s="38"/>
      <c r="G38" s="38"/>
      <c r="H38" s="39"/>
      <c r="I38" s="39"/>
      <c r="J38" s="39"/>
      <c r="K38" s="93"/>
      <c r="L38" s="92"/>
      <c r="M38" s="42"/>
      <c r="N38" s="81"/>
      <c r="O38" s="34"/>
      <c r="P38" s="3"/>
      <c r="Q38" s="19"/>
      <c r="R38" s="19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ht="6" customHeight="1" thickTop="1"/>
    <row r="41" spans="2:15" ht="15" customHeight="1">
      <c r="B41" s="120" t="s">
        <v>133</v>
      </c>
      <c r="D41" s="121"/>
      <c r="E41" s="121"/>
      <c r="F41" s="121"/>
      <c r="G41" s="122"/>
      <c r="H41" s="122"/>
      <c r="L41" s="122" t="s">
        <v>188</v>
      </c>
      <c r="O41" s="123"/>
    </row>
    <row r="42" spans="2:15" ht="15" customHeight="1">
      <c r="B42" s="120" t="s">
        <v>151</v>
      </c>
      <c r="D42" s="124"/>
      <c r="E42" s="125"/>
      <c r="F42" s="126"/>
      <c r="G42" s="122"/>
      <c r="H42" s="122"/>
      <c r="I42" s="13"/>
      <c r="L42" s="122" t="s">
        <v>175</v>
      </c>
      <c r="O42" s="123"/>
    </row>
    <row r="43" spans="1:37" ht="16.5" customHeight="1">
      <c r="A43" s="6"/>
      <c r="B43" s="7"/>
      <c r="C43" s="7"/>
      <c r="D43" s="16"/>
      <c r="E43" s="26"/>
      <c r="F43" s="17"/>
      <c r="G43" s="17"/>
      <c r="H43" s="13"/>
      <c r="I43" s="12"/>
      <c r="J43" s="12"/>
      <c r="K43" s="8"/>
      <c r="L43" s="122" t="s">
        <v>132</v>
      </c>
      <c r="M43" s="33"/>
      <c r="N43" s="29"/>
      <c r="O43" s="6"/>
      <c r="P43" s="5"/>
      <c r="Q43" s="19"/>
      <c r="R43" s="19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</sheetData>
  <sheetProtection/>
  <mergeCells count="5">
    <mergeCell ref="C5:J5"/>
    <mergeCell ref="A1:O1"/>
    <mergeCell ref="A2:O2"/>
    <mergeCell ref="A3:D3"/>
    <mergeCell ref="J3:O3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scale="105" r:id="rId2"/>
  <headerFooter alignWithMargins="0">
    <oddFooter>&amp;L&amp;"Times New Roman,курсив"Главный судья соренвований&amp;R&amp;"Times New Roman,полужирный"В.В.Баканов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7030A0"/>
  </sheetPr>
  <dimension ref="A1:AK49"/>
  <sheetViews>
    <sheetView view="pageBreakPreview" zoomScale="115" zoomScaleNormal="115" zoomScaleSheetLayoutView="115" zoomScalePageLayoutView="0" workbookViewId="0" topLeftCell="A34">
      <selection activeCell="D9" sqref="D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4.8515625" style="1" customWidth="1"/>
    <col min="5" max="5" width="7.28125" style="1" hidden="1" customWidth="1"/>
    <col min="6" max="7" width="9.8515625" style="1" hidden="1" customWidth="1"/>
    <col min="8" max="8" width="20.421875" style="1" hidden="1" customWidth="1"/>
    <col min="9" max="9" width="24.421875" style="1" customWidth="1"/>
    <col min="10" max="10" width="14.7109375" style="1" hidden="1" customWidth="1"/>
    <col min="11" max="11" width="0.71875" style="1" hidden="1" customWidth="1"/>
    <col min="12" max="12" width="7.8515625" style="1" customWidth="1"/>
    <col min="13" max="13" width="7.28125" style="1" hidden="1" customWidth="1"/>
    <col min="14" max="14" width="6.7109375" style="1" customWidth="1"/>
    <col min="15" max="15" width="7.8515625" style="1" customWidth="1"/>
    <col min="16" max="16" width="5.140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3.25" customHeight="1">
      <c r="A1" s="166" t="str">
        <f>N_sor1</f>
        <v>"Первенство СДЮСШОР "Комета"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3.25" customHeight="1">
      <c r="A2" s="166" t="str">
        <f>N_sor2</f>
        <v> (отдельные дистанции)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33.75" customHeight="1">
      <c r="A3" s="170" t="s">
        <v>23</v>
      </c>
      <c r="B3" s="170"/>
      <c r="C3" s="170"/>
      <c r="D3" s="170"/>
      <c r="E3" s="115"/>
      <c r="F3" s="115"/>
      <c r="G3" s="115"/>
      <c r="H3" s="115"/>
      <c r="I3" s="115"/>
      <c r="J3" s="171" t="str">
        <f>D_d2</f>
        <v>01 декабря 2013г.</v>
      </c>
      <c r="K3" s="172"/>
      <c r="L3" s="172"/>
      <c r="M3" s="172"/>
      <c r="N3" s="172"/>
      <c r="O3" s="172"/>
    </row>
    <row r="4" spans="2:31" ht="33.75" customHeight="1">
      <c r="B4" s="15"/>
      <c r="C4" s="164" t="str">
        <f>N_dev</f>
        <v>Девушки среднего возраста</v>
      </c>
      <c r="D4" s="164"/>
      <c r="E4" s="164"/>
      <c r="F4" s="164"/>
      <c r="G4" s="164"/>
      <c r="H4" s="164"/>
      <c r="I4" s="164"/>
      <c r="J4" s="164"/>
      <c r="K4" s="15"/>
      <c r="L4" s="18" t="str">
        <f>const!C11</f>
        <v>1000 метров</v>
      </c>
      <c r="M4" s="15"/>
      <c r="N4" s="15"/>
      <c r="O4" s="15"/>
      <c r="P4" s="5"/>
      <c r="Q4" s="1">
        <v>41.5</v>
      </c>
      <c r="R4" s="1">
        <v>38.7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4.2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14</v>
      </c>
      <c r="I5" s="2" t="s">
        <v>87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5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4.25" customHeight="1" thickTop="1">
      <c r="A6" s="6">
        <v>1</v>
      </c>
      <c r="B6" s="7">
        <v>31</v>
      </c>
      <c r="C6" s="24" t="s">
        <v>36</v>
      </c>
      <c r="D6" s="14" t="s">
        <v>90</v>
      </c>
      <c r="E6" s="23" t="s">
        <v>37</v>
      </c>
      <c r="F6" s="23">
        <v>35987</v>
      </c>
      <c r="G6" s="7"/>
      <c r="H6" s="12" t="s">
        <v>64</v>
      </c>
      <c r="I6" s="12" t="s">
        <v>39</v>
      </c>
      <c r="J6" s="12"/>
      <c r="K6" s="9"/>
      <c r="L6" s="82">
        <f aca="true" t="shared" si="0" ref="L6:L17">(P6*60+Q6)/86400</f>
        <v>0.000991435185185185</v>
      </c>
      <c r="M6" s="54">
        <f aca="true" t="shared" si="1" ref="M6:M17">ROUNDDOWN(L6*86400/2,3)</f>
        <v>42.83</v>
      </c>
      <c r="N6" s="84">
        <f>(L6-L$6)*86400</f>
        <v>0</v>
      </c>
      <c r="O6" s="6" t="str">
        <f aca="true" t="shared" si="2" ref="O6:O17">IF(L6&lt;=89.4/86400,"КМС",IF(L6&lt;=95.8/86400,"I разр.",IF(L6&lt;=102/86400,"II разр.",IF(L6&lt;=110/86400,"III разр.",IF(L6&lt;=119.6/86400,"I юн.",IF(L6&lt;=132.4/86400,"II юн.",IF(L6&lt;=148.4/86400,"III юн.","")))))))</f>
        <v>КМС</v>
      </c>
      <c r="P6" s="5">
        <v>1</v>
      </c>
      <c r="Q6" s="19">
        <v>25.66</v>
      </c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4.25" customHeight="1">
      <c r="A7" s="6">
        <v>2</v>
      </c>
      <c r="B7" s="7">
        <v>42</v>
      </c>
      <c r="C7" s="7" t="s">
        <v>38</v>
      </c>
      <c r="D7" s="14" t="s">
        <v>98</v>
      </c>
      <c r="E7" s="23" t="s">
        <v>37</v>
      </c>
      <c r="F7" s="23">
        <v>36512</v>
      </c>
      <c r="G7" s="7"/>
      <c r="H7" s="12"/>
      <c r="I7" s="12" t="s">
        <v>39</v>
      </c>
      <c r="J7" s="12"/>
      <c r="K7" s="8"/>
      <c r="L7" s="90">
        <f t="shared" si="0"/>
        <v>0.00106875</v>
      </c>
      <c r="M7" s="33">
        <f t="shared" si="1"/>
        <v>46.17</v>
      </c>
      <c r="N7" s="29">
        <f aca="true" t="shared" si="3" ref="N7:N17">(L7-L$6)*86400</f>
        <v>6.680000000000016</v>
      </c>
      <c r="O7" s="6" t="str">
        <f t="shared" si="2"/>
        <v>I разр.</v>
      </c>
      <c r="P7" s="5">
        <v>1</v>
      </c>
      <c r="Q7" s="19">
        <v>32.34</v>
      </c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>
      <c r="A8" s="6">
        <v>3</v>
      </c>
      <c r="B8" s="7">
        <v>45</v>
      </c>
      <c r="C8" s="7" t="s">
        <v>36</v>
      </c>
      <c r="D8" s="14" t="s">
        <v>96</v>
      </c>
      <c r="E8" s="23" t="s">
        <v>37</v>
      </c>
      <c r="F8" s="23">
        <v>36710</v>
      </c>
      <c r="G8" s="7"/>
      <c r="H8" s="12"/>
      <c r="I8" s="12" t="s">
        <v>39</v>
      </c>
      <c r="J8" s="12"/>
      <c r="K8" s="9"/>
      <c r="L8" s="90">
        <f t="shared" si="0"/>
        <v>0.001070138888888889</v>
      </c>
      <c r="M8" s="33">
        <f t="shared" si="1"/>
        <v>46.23</v>
      </c>
      <c r="N8" s="29">
        <f t="shared" si="3"/>
        <v>6.800000000000015</v>
      </c>
      <c r="O8" s="6" t="str">
        <f t="shared" si="2"/>
        <v>I разр.</v>
      </c>
      <c r="P8" s="5">
        <v>1</v>
      </c>
      <c r="Q8" s="19">
        <v>32.46</v>
      </c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4</v>
      </c>
      <c r="B9" s="7">
        <v>41</v>
      </c>
      <c r="C9" s="7" t="s">
        <v>38</v>
      </c>
      <c r="D9" s="14" t="s">
        <v>92</v>
      </c>
      <c r="E9" s="23" t="s">
        <v>37</v>
      </c>
      <c r="F9" s="23">
        <v>36386</v>
      </c>
      <c r="G9" s="7"/>
      <c r="H9" s="12"/>
      <c r="I9" s="12" t="s">
        <v>39</v>
      </c>
      <c r="J9" s="12"/>
      <c r="K9" s="8"/>
      <c r="L9" s="90">
        <f t="shared" si="0"/>
        <v>0.0010930555555555554</v>
      </c>
      <c r="M9" s="33">
        <f t="shared" si="1"/>
        <v>47.22</v>
      </c>
      <c r="N9" s="29">
        <f t="shared" si="3"/>
        <v>8.780000000000003</v>
      </c>
      <c r="O9" s="6" t="str">
        <f t="shared" si="2"/>
        <v>I разр.</v>
      </c>
      <c r="P9" s="5">
        <v>1</v>
      </c>
      <c r="Q9" s="19">
        <v>34.44</v>
      </c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5</v>
      </c>
      <c r="B10" s="7">
        <v>46</v>
      </c>
      <c r="C10" s="7" t="s">
        <v>36</v>
      </c>
      <c r="D10" s="14" t="s">
        <v>97</v>
      </c>
      <c r="E10" s="23" t="s">
        <v>37</v>
      </c>
      <c r="F10" s="23">
        <v>36618</v>
      </c>
      <c r="G10" s="7"/>
      <c r="H10" s="12"/>
      <c r="I10" s="12" t="s">
        <v>69</v>
      </c>
      <c r="J10" s="12"/>
      <c r="K10" s="9"/>
      <c r="L10" s="90">
        <f t="shared" si="0"/>
        <v>0.0011483796296296296</v>
      </c>
      <c r="M10" s="33">
        <f t="shared" si="1"/>
        <v>49.61</v>
      </c>
      <c r="N10" s="29">
        <f t="shared" si="3"/>
        <v>13.560000000000011</v>
      </c>
      <c r="O10" s="6" t="str">
        <f t="shared" si="2"/>
        <v>II разр.</v>
      </c>
      <c r="P10" s="5">
        <v>1</v>
      </c>
      <c r="Q10" s="19">
        <v>39.22</v>
      </c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6</v>
      </c>
      <c r="B11" s="7">
        <v>39</v>
      </c>
      <c r="C11" s="7" t="s">
        <v>38</v>
      </c>
      <c r="D11" s="14" t="s">
        <v>89</v>
      </c>
      <c r="E11" s="23" t="s">
        <v>37</v>
      </c>
      <c r="F11" s="23">
        <v>36657</v>
      </c>
      <c r="G11" s="7"/>
      <c r="H11" s="12"/>
      <c r="I11" s="12" t="s">
        <v>39</v>
      </c>
      <c r="J11" s="12"/>
      <c r="K11" s="8"/>
      <c r="L11" s="90">
        <f t="shared" si="0"/>
        <v>0.0011508101851851853</v>
      </c>
      <c r="M11" s="33">
        <f t="shared" si="1"/>
        <v>49.715</v>
      </c>
      <c r="N11" s="29">
        <f t="shared" si="3"/>
        <v>13.77000000000002</v>
      </c>
      <c r="O11" s="6" t="str">
        <f t="shared" si="2"/>
        <v>II разр.</v>
      </c>
      <c r="P11" s="5">
        <v>1</v>
      </c>
      <c r="Q11" s="19">
        <v>39.43</v>
      </c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7</v>
      </c>
      <c r="B12" s="7">
        <v>38</v>
      </c>
      <c r="C12" s="7" t="s">
        <v>36</v>
      </c>
      <c r="D12" s="14" t="s">
        <v>45</v>
      </c>
      <c r="E12" s="23" t="s">
        <v>37</v>
      </c>
      <c r="F12" s="23">
        <v>36131</v>
      </c>
      <c r="G12" s="7"/>
      <c r="H12" s="12"/>
      <c r="I12" s="12" t="s">
        <v>69</v>
      </c>
      <c r="J12" s="12"/>
      <c r="K12" s="9"/>
      <c r="L12" s="90">
        <f t="shared" si="0"/>
        <v>0.0011740740740740741</v>
      </c>
      <c r="M12" s="33">
        <f t="shared" si="1"/>
        <v>50.72</v>
      </c>
      <c r="N12" s="29">
        <f t="shared" si="3"/>
        <v>15.780000000000017</v>
      </c>
      <c r="O12" s="6" t="str">
        <f t="shared" si="2"/>
        <v>II разр.</v>
      </c>
      <c r="P12" s="5">
        <v>1</v>
      </c>
      <c r="Q12" s="19">
        <v>41.44</v>
      </c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8</v>
      </c>
      <c r="B13" s="7">
        <v>32</v>
      </c>
      <c r="C13" s="7" t="s">
        <v>38</v>
      </c>
      <c r="D13" s="14" t="s">
        <v>48</v>
      </c>
      <c r="E13" s="23" t="s">
        <v>37</v>
      </c>
      <c r="F13" s="23">
        <v>36231</v>
      </c>
      <c r="G13" s="7"/>
      <c r="H13" s="12"/>
      <c r="I13" s="12" t="s">
        <v>88</v>
      </c>
      <c r="J13" s="12"/>
      <c r="K13" s="8"/>
      <c r="L13" s="90">
        <f t="shared" si="0"/>
        <v>0.0011842592592592592</v>
      </c>
      <c r="M13" s="33">
        <f t="shared" si="1"/>
        <v>51.16</v>
      </c>
      <c r="N13" s="29">
        <f t="shared" si="3"/>
        <v>16.66000000000001</v>
      </c>
      <c r="O13" s="6" t="str">
        <f t="shared" si="2"/>
        <v>III разр.</v>
      </c>
      <c r="P13" s="5">
        <v>1</v>
      </c>
      <c r="Q13" s="19">
        <v>42.32</v>
      </c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9</v>
      </c>
      <c r="B14" s="7">
        <v>43</v>
      </c>
      <c r="C14" s="7" t="s">
        <v>36</v>
      </c>
      <c r="D14" s="14" t="s">
        <v>93</v>
      </c>
      <c r="E14" s="23" t="s">
        <v>37</v>
      </c>
      <c r="F14" s="23">
        <v>36667</v>
      </c>
      <c r="G14" s="7"/>
      <c r="H14" s="12"/>
      <c r="I14" s="12" t="s">
        <v>39</v>
      </c>
      <c r="J14" s="12"/>
      <c r="K14" s="9"/>
      <c r="L14" s="90">
        <f t="shared" si="0"/>
        <v>0.0011854166666666666</v>
      </c>
      <c r="M14" s="33">
        <f t="shared" si="1"/>
        <v>51.21</v>
      </c>
      <c r="N14" s="29">
        <f t="shared" si="3"/>
        <v>16.760000000000012</v>
      </c>
      <c r="O14" s="6" t="str">
        <f t="shared" si="2"/>
        <v>III разр.</v>
      </c>
      <c r="P14" s="5">
        <v>1</v>
      </c>
      <c r="Q14" s="19">
        <v>42.42</v>
      </c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10</v>
      </c>
      <c r="B15" s="7">
        <v>37</v>
      </c>
      <c r="C15" s="7" t="s">
        <v>38</v>
      </c>
      <c r="D15" s="14" t="s">
        <v>94</v>
      </c>
      <c r="E15" s="23" t="s">
        <v>37</v>
      </c>
      <c r="F15" s="23">
        <v>36640</v>
      </c>
      <c r="G15" s="7"/>
      <c r="H15" s="12" t="s">
        <v>102</v>
      </c>
      <c r="I15" s="12" t="s">
        <v>69</v>
      </c>
      <c r="J15" s="12"/>
      <c r="K15" s="8"/>
      <c r="L15" s="90">
        <f t="shared" si="0"/>
        <v>0.0012226851851851852</v>
      </c>
      <c r="M15" s="33">
        <f t="shared" si="1"/>
        <v>52.82</v>
      </c>
      <c r="N15" s="29">
        <f t="shared" si="3"/>
        <v>19.98000000000001</v>
      </c>
      <c r="O15" s="6" t="str">
        <f t="shared" si="2"/>
        <v>III разр.</v>
      </c>
      <c r="P15" s="5">
        <v>1</v>
      </c>
      <c r="Q15" s="19">
        <v>45.64</v>
      </c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11</v>
      </c>
      <c r="B16" s="7">
        <v>40</v>
      </c>
      <c r="C16" s="7" t="s">
        <v>36</v>
      </c>
      <c r="D16" s="16" t="s">
        <v>95</v>
      </c>
      <c r="E16" s="26" t="s">
        <v>37</v>
      </c>
      <c r="F16" s="26"/>
      <c r="G16" s="17"/>
      <c r="H16" s="13"/>
      <c r="I16" s="14" t="s">
        <v>39</v>
      </c>
      <c r="J16" s="12"/>
      <c r="K16" s="9"/>
      <c r="L16" s="90">
        <f t="shared" si="0"/>
        <v>0.0012768518518518517</v>
      </c>
      <c r="M16" s="33">
        <f t="shared" si="1"/>
        <v>55.16</v>
      </c>
      <c r="N16" s="29">
        <f t="shared" si="3"/>
        <v>24.66</v>
      </c>
      <c r="O16" s="6" t="str">
        <f t="shared" si="2"/>
        <v>I юн.</v>
      </c>
      <c r="P16" s="5">
        <v>1</v>
      </c>
      <c r="Q16" s="19">
        <v>50.32</v>
      </c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12</v>
      </c>
      <c r="B17" s="7">
        <v>36</v>
      </c>
      <c r="C17" s="7" t="s">
        <v>38</v>
      </c>
      <c r="D17" s="14" t="s">
        <v>91</v>
      </c>
      <c r="E17" s="23" t="s">
        <v>37</v>
      </c>
      <c r="F17" s="23">
        <v>36650</v>
      </c>
      <c r="G17" s="7"/>
      <c r="H17" s="12"/>
      <c r="I17" s="12" t="s">
        <v>69</v>
      </c>
      <c r="J17" s="12"/>
      <c r="K17" s="8"/>
      <c r="L17" s="90">
        <f t="shared" si="0"/>
        <v>0.0013586805555555555</v>
      </c>
      <c r="M17" s="33">
        <f t="shared" si="1"/>
        <v>58.695</v>
      </c>
      <c r="N17" s="29">
        <f t="shared" si="3"/>
        <v>31.730000000000004</v>
      </c>
      <c r="O17" s="6" t="str">
        <f t="shared" si="2"/>
        <v>I юн.</v>
      </c>
      <c r="P17" s="5">
        <v>1</v>
      </c>
      <c r="Q17" s="19">
        <v>57.39</v>
      </c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4.5" customHeight="1" thickBot="1">
      <c r="A18" s="34"/>
      <c r="B18" s="35"/>
      <c r="C18" s="35"/>
      <c r="D18" s="40"/>
      <c r="E18" s="86"/>
      <c r="F18" s="35"/>
      <c r="G18" s="35"/>
      <c r="H18" s="41"/>
      <c r="I18" s="35"/>
      <c r="J18" s="39"/>
      <c r="K18" s="87"/>
      <c r="L18" s="92"/>
      <c r="M18" s="42"/>
      <c r="N18" s="81"/>
      <c r="O18" s="34"/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2:14" ht="9.75" customHeight="1" thickTop="1">
      <c r="L19" s="46"/>
      <c r="M19" s="47"/>
      <c r="N19" s="48"/>
    </row>
    <row r="20" spans="2:15" ht="15" customHeight="1">
      <c r="B20" s="120" t="s">
        <v>174</v>
      </c>
      <c r="D20" s="121"/>
      <c r="E20" s="121"/>
      <c r="F20" s="121"/>
      <c r="G20" s="122"/>
      <c r="H20" s="122"/>
      <c r="L20" s="122" t="s">
        <v>101</v>
      </c>
      <c r="O20" s="123"/>
    </row>
    <row r="21" spans="2:15" ht="15" customHeight="1">
      <c r="B21" s="120" t="s">
        <v>177</v>
      </c>
      <c r="D21" s="124"/>
      <c r="E21" s="125"/>
      <c r="F21" s="126"/>
      <c r="G21" s="122"/>
      <c r="H21" s="122"/>
      <c r="I21" s="13"/>
      <c r="L21" s="122" t="s">
        <v>175</v>
      </c>
      <c r="O21" s="123"/>
    </row>
    <row r="22" spans="1:37" ht="16.5" customHeight="1">
      <c r="A22" s="6"/>
      <c r="B22" s="7"/>
      <c r="C22" s="7"/>
      <c r="D22" s="16"/>
      <c r="E22" s="26"/>
      <c r="F22" s="17"/>
      <c r="G22" s="17"/>
      <c r="H22" s="13"/>
      <c r="I22" s="12"/>
      <c r="J22" s="12"/>
      <c r="K22" s="8"/>
      <c r="L22" s="122" t="s">
        <v>176</v>
      </c>
      <c r="M22" s="33"/>
      <c r="N22" s="29"/>
      <c r="O22" s="6"/>
      <c r="P22" s="5"/>
      <c r="Q22" s="19"/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4" spans="2:17" ht="17.25" customHeight="1">
      <c r="B24" s="15"/>
      <c r="C24" s="164" t="s">
        <v>152</v>
      </c>
      <c r="D24" s="164"/>
      <c r="E24" s="164"/>
      <c r="F24" s="164"/>
      <c r="G24" s="164"/>
      <c r="H24" s="164"/>
      <c r="I24" s="164"/>
      <c r="J24" s="164"/>
      <c r="K24" s="15"/>
      <c r="L24" s="164" t="s">
        <v>44</v>
      </c>
      <c r="M24" s="164"/>
      <c r="N24" s="164"/>
      <c r="O24" s="15"/>
      <c r="P24" s="5"/>
      <c r="Q24" s="1">
        <v>41.5</v>
      </c>
    </row>
    <row r="25" spans="1:17" ht="15.75" customHeight="1" thickBot="1">
      <c r="A25" s="2" t="s">
        <v>4</v>
      </c>
      <c r="B25" s="2" t="s">
        <v>0</v>
      </c>
      <c r="C25" s="10" t="s">
        <v>6</v>
      </c>
      <c r="D25" s="2" t="s">
        <v>2</v>
      </c>
      <c r="E25" s="2"/>
      <c r="F25" s="2" t="s">
        <v>1</v>
      </c>
      <c r="G25" s="2"/>
      <c r="H25" s="2" t="s">
        <v>14</v>
      </c>
      <c r="I25" s="2" t="s">
        <v>87</v>
      </c>
      <c r="J25" s="2" t="s">
        <v>7</v>
      </c>
      <c r="K25" s="2"/>
      <c r="L25" s="11" t="s">
        <v>3</v>
      </c>
      <c r="M25" s="11" t="s">
        <v>8</v>
      </c>
      <c r="N25" s="11" t="s">
        <v>11</v>
      </c>
      <c r="O25" s="2" t="s">
        <v>5</v>
      </c>
      <c r="P25" s="5"/>
      <c r="Q25" s="19"/>
    </row>
    <row r="26" spans="1:17" ht="13.5" customHeight="1" thickTop="1">
      <c r="A26" s="6">
        <v>1</v>
      </c>
      <c r="B26" s="7">
        <v>64</v>
      </c>
      <c r="C26" s="24" t="s">
        <v>36</v>
      </c>
      <c r="D26" s="16" t="s">
        <v>137</v>
      </c>
      <c r="E26" s="26" t="s">
        <v>62</v>
      </c>
      <c r="F26" s="26">
        <v>35915</v>
      </c>
      <c r="G26" s="17"/>
      <c r="H26" s="13" t="s">
        <v>64</v>
      </c>
      <c r="I26" s="14" t="s">
        <v>39</v>
      </c>
      <c r="J26" s="12"/>
      <c r="K26" s="9"/>
      <c r="L26" s="82">
        <v>0.0009916666666666667</v>
      </c>
      <c r="M26" s="54">
        <v>42.84</v>
      </c>
      <c r="N26" s="84">
        <v>0</v>
      </c>
      <c r="O26" s="6" t="s">
        <v>64</v>
      </c>
      <c r="P26" s="5">
        <v>1</v>
      </c>
      <c r="Q26" s="19">
        <v>25.68</v>
      </c>
    </row>
    <row r="27" spans="1:17" ht="13.5" customHeight="1">
      <c r="A27" s="6">
        <v>2</v>
      </c>
      <c r="B27" s="7">
        <v>67</v>
      </c>
      <c r="C27" s="7" t="s">
        <v>38</v>
      </c>
      <c r="D27" s="16" t="s">
        <v>138</v>
      </c>
      <c r="E27" s="26" t="s">
        <v>62</v>
      </c>
      <c r="F27" s="26">
        <v>35635</v>
      </c>
      <c r="G27" s="17"/>
      <c r="H27" s="13"/>
      <c r="I27" s="14" t="s">
        <v>50</v>
      </c>
      <c r="J27" s="12"/>
      <c r="K27" s="8"/>
      <c r="L27" s="90">
        <v>0.001016435185185185</v>
      </c>
      <c r="M27" s="33">
        <v>43.91</v>
      </c>
      <c r="N27" s="29">
        <v>2.1399999999999872</v>
      </c>
      <c r="O27" s="6" t="s">
        <v>64</v>
      </c>
      <c r="P27" s="5">
        <v>1</v>
      </c>
      <c r="Q27" s="19">
        <v>27.82</v>
      </c>
    </row>
    <row r="28" spans="1:17" ht="13.5" customHeight="1">
      <c r="A28" s="6">
        <v>3</v>
      </c>
      <c r="B28" s="7">
        <v>66</v>
      </c>
      <c r="C28" s="7" t="s">
        <v>38</v>
      </c>
      <c r="D28" s="16" t="s">
        <v>143</v>
      </c>
      <c r="E28" s="26" t="s">
        <v>62</v>
      </c>
      <c r="F28" s="26">
        <v>35736</v>
      </c>
      <c r="G28" s="17"/>
      <c r="H28" s="13"/>
      <c r="I28" s="14" t="s">
        <v>50</v>
      </c>
      <c r="J28" s="12"/>
      <c r="K28" s="8"/>
      <c r="L28" s="90">
        <v>0.0010488425925925928</v>
      </c>
      <c r="M28" s="33">
        <v>45.31</v>
      </c>
      <c r="N28" s="29">
        <v>4.9400000000000075</v>
      </c>
      <c r="O28" s="6" t="s">
        <v>153</v>
      </c>
      <c r="P28" s="5">
        <v>1</v>
      </c>
      <c r="Q28" s="19">
        <v>30.62</v>
      </c>
    </row>
    <row r="29" spans="1:17" ht="13.5" customHeight="1">
      <c r="A29" s="6">
        <v>4</v>
      </c>
      <c r="B29" s="7">
        <v>56</v>
      </c>
      <c r="C29" s="7" t="s">
        <v>36</v>
      </c>
      <c r="D29" s="16" t="s">
        <v>146</v>
      </c>
      <c r="E29" s="26" t="s">
        <v>62</v>
      </c>
      <c r="F29" s="26">
        <v>35384</v>
      </c>
      <c r="G29" s="17"/>
      <c r="H29" s="13"/>
      <c r="I29" s="14" t="s">
        <v>69</v>
      </c>
      <c r="J29" s="12"/>
      <c r="K29" s="9"/>
      <c r="L29" s="90">
        <v>0.001103125</v>
      </c>
      <c r="M29" s="33">
        <v>47.655</v>
      </c>
      <c r="N29" s="29">
        <v>9.629999999999988</v>
      </c>
      <c r="O29" s="6" t="s">
        <v>153</v>
      </c>
      <c r="P29" s="5">
        <v>1</v>
      </c>
      <c r="Q29" s="19">
        <v>35.31</v>
      </c>
    </row>
    <row r="30" spans="1:17" ht="13.5" customHeight="1">
      <c r="A30" s="6">
        <v>5</v>
      </c>
      <c r="B30" s="7">
        <v>63</v>
      </c>
      <c r="C30" s="7" t="s">
        <v>36</v>
      </c>
      <c r="D30" s="16" t="s">
        <v>149</v>
      </c>
      <c r="E30" s="26" t="s">
        <v>62</v>
      </c>
      <c r="F30" s="26">
        <v>35645</v>
      </c>
      <c r="G30" s="17"/>
      <c r="H30" s="13" t="s">
        <v>102</v>
      </c>
      <c r="I30" s="14" t="s">
        <v>88</v>
      </c>
      <c r="J30" s="12"/>
      <c r="K30" s="9"/>
      <c r="L30" s="90">
        <v>0.0011032407407407406</v>
      </c>
      <c r="M30" s="33">
        <v>47.66</v>
      </c>
      <c r="N30" s="29">
        <v>9.63999999999998</v>
      </c>
      <c r="O30" s="6" t="s">
        <v>153</v>
      </c>
      <c r="P30" s="5">
        <v>1</v>
      </c>
      <c r="Q30" s="19">
        <v>35.32</v>
      </c>
    </row>
    <row r="31" spans="1:17" ht="13.5" customHeight="1">
      <c r="A31" s="6">
        <v>6</v>
      </c>
      <c r="B31" s="7">
        <v>61</v>
      </c>
      <c r="C31" s="7" t="s">
        <v>36</v>
      </c>
      <c r="D31" s="16" t="s">
        <v>144</v>
      </c>
      <c r="E31" s="26" t="s">
        <v>62</v>
      </c>
      <c r="F31" s="26">
        <v>35696</v>
      </c>
      <c r="G31" s="17"/>
      <c r="H31" s="13"/>
      <c r="I31" s="14" t="s">
        <v>69</v>
      </c>
      <c r="J31" s="12"/>
      <c r="K31" s="9"/>
      <c r="L31" s="90">
        <v>0.0011049768518518518</v>
      </c>
      <c r="M31" s="33">
        <v>47.735</v>
      </c>
      <c r="N31" s="29">
        <v>9.789999999999988</v>
      </c>
      <c r="O31" s="6" t="s">
        <v>153</v>
      </c>
      <c r="P31" s="5">
        <v>1</v>
      </c>
      <c r="Q31" s="19">
        <v>35.47</v>
      </c>
    </row>
    <row r="32" spans="1:17" ht="13.5" customHeight="1">
      <c r="A32" s="6">
        <v>7</v>
      </c>
      <c r="B32" s="7">
        <v>62</v>
      </c>
      <c r="C32" s="7" t="s">
        <v>38</v>
      </c>
      <c r="D32" s="16" t="s">
        <v>145</v>
      </c>
      <c r="E32" s="26" t="s">
        <v>62</v>
      </c>
      <c r="F32" s="26">
        <v>35799</v>
      </c>
      <c r="G32" s="17"/>
      <c r="H32" s="13"/>
      <c r="I32" s="14" t="s">
        <v>69</v>
      </c>
      <c r="J32" s="12"/>
      <c r="K32" s="8"/>
      <c r="L32" s="90">
        <v>0.0011168981481481481</v>
      </c>
      <c r="M32" s="33">
        <v>48.25</v>
      </c>
      <c r="N32" s="29">
        <v>10.819999999999991</v>
      </c>
      <c r="O32" s="6" t="s">
        <v>154</v>
      </c>
      <c r="P32" s="5">
        <v>1</v>
      </c>
      <c r="Q32" s="19">
        <v>36.5</v>
      </c>
    </row>
    <row r="33" spans="1:17" ht="13.5" customHeight="1">
      <c r="A33" s="6">
        <v>8</v>
      </c>
      <c r="B33" s="7">
        <v>55</v>
      </c>
      <c r="C33" s="7" t="s">
        <v>38</v>
      </c>
      <c r="D33" s="16" t="s">
        <v>129</v>
      </c>
      <c r="E33" s="26" t="s">
        <v>62</v>
      </c>
      <c r="F33" s="26">
        <v>35955</v>
      </c>
      <c r="G33" s="17"/>
      <c r="H33" s="13"/>
      <c r="I33" s="14" t="s">
        <v>69</v>
      </c>
      <c r="J33" s="12"/>
      <c r="K33" s="8"/>
      <c r="L33" s="90">
        <v>0.0012383101851851854</v>
      </c>
      <c r="M33" s="33">
        <v>53.495</v>
      </c>
      <c r="N33" s="29">
        <v>21.310000000000013</v>
      </c>
      <c r="O33" s="6" t="s">
        <v>164</v>
      </c>
      <c r="P33" s="5">
        <v>1</v>
      </c>
      <c r="Q33" s="19">
        <v>46.99</v>
      </c>
    </row>
    <row r="34" spans="1:17" ht="5.25" customHeight="1" thickBot="1">
      <c r="A34" s="34"/>
      <c r="B34" s="35"/>
      <c r="C34" s="35"/>
      <c r="D34" s="40"/>
      <c r="E34" s="86"/>
      <c r="F34" s="35"/>
      <c r="G34" s="35"/>
      <c r="H34" s="41"/>
      <c r="I34" s="35"/>
      <c r="J34" s="39"/>
      <c r="K34" s="87"/>
      <c r="L34" s="92"/>
      <c r="M34" s="42"/>
      <c r="N34" s="81"/>
      <c r="O34" s="34"/>
      <c r="P34" s="5"/>
      <c r="Q34" s="19"/>
    </row>
    <row r="35" spans="12:14" ht="8.25" customHeight="1" thickTop="1">
      <c r="L35" s="46"/>
      <c r="M35" s="47"/>
      <c r="N35" s="48"/>
    </row>
    <row r="36" spans="2:15" ht="12.75">
      <c r="B36" s="120" t="s">
        <v>178</v>
      </c>
      <c r="D36" s="121"/>
      <c r="E36" s="121"/>
      <c r="F36" s="121"/>
      <c r="G36" s="122"/>
      <c r="H36" s="122"/>
      <c r="L36" s="122" t="s">
        <v>101</v>
      </c>
      <c r="O36" s="123"/>
    </row>
    <row r="37" spans="2:15" ht="12.75">
      <c r="B37" s="120" t="s">
        <v>179</v>
      </c>
      <c r="D37" s="124"/>
      <c r="E37" s="125"/>
      <c r="F37" s="126"/>
      <c r="G37" s="122"/>
      <c r="H37" s="122"/>
      <c r="I37" s="13"/>
      <c r="L37" s="122" t="s">
        <v>175</v>
      </c>
      <c r="O37" s="123"/>
    </row>
    <row r="38" spans="1:17" ht="12.75">
      <c r="A38" s="6"/>
      <c r="B38" s="7"/>
      <c r="C38" s="7"/>
      <c r="D38" s="16"/>
      <c r="E38" s="26"/>
      <c r="F38" s="17"/>
      <c r="G38" s="17"/>
      <c r="H38" s="13"/>
      <c r="I38" s="12"/>
      <c r="J38" s="12"/>
      <c r="K38" s="8"/>
      <c r="L38" s="122" t="s">
        <v>176</v>
      </c>
      <c r="M38" s="33"/>
      <c r="N38" s="29"/>
      <c r="O38" s="6"/>
      <c r="P38" s="5"/>
      <c r="Q38" s="19"/>
    </row>
    <row r="39" ht="12.75"/>
    <row r="40" spans="2:17" ht="21.75" customHeight="1">
      <c r="B40" s="15"/>
      <c r="C40" s="164" t="s">
        <v>186</v>
      </c>
      <c r="D40" s="164"/>
      <c r="E40" s="164"/>
      <c r="F40" s="164"/>
      <c r="G40" s="164"/>
      <c r="H40" s="164"/>
      <c r="I40" s="164"/>
      <c r="J40" s="164"/>
      <c r="K40" s="15"/>
      <c r="L40" s="18" t="s">
        <v>44</v>
      </c>
      <c r="M40" s="15"/>
      <c r="N40" s="15"/>
      <c r="O40" s="15"/>
      <c r="P40" s="5"/>
      <c r="Q40" s="1">
        <v>41.5</v>
      </c>
    </row>
    <row r="41" spans="1:17" ht="15.75" customHeight="1" thickBot="1">
      <c r="A41" s="2" t="s">
        <v>4</v>
      </c>
      <c r="B41" s="2" t="s">
        <v>0</v>
      </c>
      <c r="C41" s="10" t="s">
        <v>6</v>
      </c>
      <c r="D41" s="2" t="s">
        <v>2</v>
      </c>
      <c r="E41" s="2"/>
      <c r="F41" s="2" t="s">
        <v>1</v>
      </c>
      <c r="G41" s="2"/>
      <c r="H41" s="2" t="s">
        <v>14</v>
      </c>
      <c r="I41" s="2" t="s">
        <v>87</v>
      </c>
      <c r="J41" s="2" t="s">
        <v>7</v>
      </c>
      <c r="K41" s="2"/>
      <c r="L41" s="11" t="s">
        <v>3</v>
      </c>
      <c r="M41" s="11" t="s">
        <v>8</v>
      </c>
      <c r="N41" s="11" t="s">
        <v>11</v>
      </c>
      <c r="O41" s="2" t="s">
        <v>5</v>
      </c>
      <c r="P41" s="5"/>
      <c r="Q41" s="19"/>
    </row>
    <row r="42" spans="1:17" ht="15" customHeight="1" thickTop="1">
      <c r="A42" s="6">
        <v>1</v>
      </c>
      <c r="B42" s="7">
        <v>71</v>
      </c>
      <c r="C42" s="7" t="s">
        <v>36</v>
      </c>
      <c r="D42" s="14" t="s">
        <v>180</v>
      </c>
      <c r="E42" s="23" t="s">
        <v>170</v>
      </c>
      <c r="F42" s="23">
        <v>35101</v>
      </c>
      <c r="G42" s="7"/>
      <c r="H42" s="12"/>
      <c r="I42" s="12" t="s">
        <v>39</v>
      </c>
      <c r="J42" s="12"/>
      <c r="K42" s="9"/>
      <c r="L42" s="82">
        <v>0.0010030092592592593</v>
      </c>
      <c r="M42" s="54">
        <v>43.33</v>
      </c>
      <c r="N42" s="84">
        <v>0</v>
      </c>
      <c r="O42" s="6" t="s">
        <v>64</v>
      </c>
      <c r="P42" s="5">
        <v>1</v>
      </c>
      <c r="Q42" s="19">
        <v>26.66</v>
      </c>
    </row>
    <row r="43" spans="1:17" ht="15" customHeight="1">
      <c r="A43" s="6">
        <v>2</v>
      </c>
      <c r="B43" s="7">
        <v>75</v>
      </c>
      <c r="C43" s="7" t="s">
        <v>38</v>
      </c>
      <c r="D43" s="14" t="s">
        <v>181</v>
      </c>
      <c r="E43" s="23" t="s">
        <v>170</v>
      </c>
      <c r="F43" s="23">
        <v>34546</v>
      </c>
      <c r="G43" s="7"/>
      <c r="H43" s="12"/>
      <c r="I43" s="12" t="s">
        <v>50</v>
      </c>
      <c r="J43" s="12"/>
      <c r="K43" s="8"/>
      <c r="L43" s="90">
        <v>0.0010333333333333334</v>
      </c>
      <c r="M43" s="33">
        <v>44.64</v>
      </c>
      <c r="N43" s="29">
        <v>2.6200000000000028</v>
      </c>
      <c r="O43" s="6" t="s">
        <v>64</v>
      </c>
      <c r="P43" s="5">
        <v>1</v>
      </c>
      <c r="Q43" s="19">
        <v>29.28</v>
      </c>
    </row>
    <row r="44" spans="1:17" ht="15" customHeight="1">
      <c r="A44" s="6"/>
      <c r="B44" s="7">
        <v>79</v>
      </c>
      <c r="C44" s="7" t="s">
        <v>36</v>
      </c>
      <c r="D44" s="14" t="s">
        <v>182</v>
      </c>
      <c r="E44" s="23" t="s">
        <v>170</v>
      </c>
      <c r="F44" s="7" t="s">
        <v>183</v>
      </c>
      <c r="G44" s="7"/>
      <c r="H44" s="12"/>
      <c r="I44" s="12" t="s">
        <v>39</v>
      </c>
      <c r="J44" s="12"/>
      <c r="K44" s="9"/>
      <c r="L44" s="90" t="s">
        <v>61</v>
      </c>
      <c r="M44" s="33" t="e">
        <v>#VALUE!</v>
      </c>
      <c r="N44" s="29"/>
      <c r="O44" s="6" t="s">
        <v>187</v>
      </c>
      <c r="P44" s="5"/>
      <c r="Q44" s="19"/>
    </row>
    <row r="45" spans="1:17" ht="3" customHeight="1" thickBot="1">
      <c r="A45" s="34"/>
      <c r="B45" s="35"/>
      <c r="C45" s="35"/>
      <c r="D45" s="40"/>
      <c r="E45" s="86"/>
      <c r="F45" s="35"/>
      <c r="G45" s="35"/>
      <c r="H45" s="41"/>
      <c r="I45" s="35"/>
      <c r="J45" s="39"/>
      <c r="K45" s="87"/>
      <c r="L45" s="92"/>
      <c r="M45" s="42"/>
      <c r="N45" s="81"/>
      <c r="O45" s="34"/>
      <c r="P45" s="5"/>
      <c r="Q45" s="19"/>
    </row>
    <row r="46" spans="12:14" ht="9" customHeight="1" thickTop="1">
      <c r="L46" s="46"/>
      <c r="M46" s="47"/>
      <c r="N46" s="48"/>
    </row>
    <row r="47" spans="2:15" ht="12.75">
      <c r="B47" s="120" t="s">
        <v>184</v>
      </c>
      <c r="D47" s="121"/>
      <c r="E47" s="121"/>
      <c r="F47" s="121"/>
      <c r="G47" s="122"/>
      <c r="H47" s="122"/>
      <c r="L47" s="122" t="s">
        <v>101</v>
      </c>
      <c r="O47" s="123"/>
    </row>
    <row r="48" spans="2:15" ht="12.75">
      <c r="B48" s="120" t="s">
        <v>185</v>
      </c>
      <c r="D48" s="124"/>
      <c r="E48" s="125"/>
      <c r="F48" s="126"/>
      <c r="G48" s="122"/>
      <c r="H48" s="122"/>
      <c r="I48" s="13"/>
      <c r="L48" s="122" t="s">
        <v>175</v>
      </c>
      <c r="O48" s="123"/>
    </row>
    <row r="49" spans="1:17" ht="12.75">
      <c r="A49" s="6"/>
      <c r="B49" s="7"/>
      <c r="C49" s="7"/>
      <c r="D49" s="16"/>
      <c r="E49" s="26"/>
      <c r="F49" s="17"/>
      <c r="G49" s="17"/>
      <c r="H49" s="13"/>
      <c r="I49" s="12"/>
      <c r="J49" s="12"/>
      <c r="K49" s="8"/>
      <c r="L49" s="122" t="s">
        <v>176</v>
      </c>
      <c r="M49" s="33"/>
      <c r="N49" s="29"/>
      <c r="O49" s="6"/>
      <c r="P49" s="5"/>
      <c r="Q49" s="19"/>
    </row>
  </sheetData>
  <sheetProtection/>
  <mergeCells count="8">
    <mergeCell ref="C40:J40"/>
    <mergeCell ref="C4:J4"/>
    <mergeCell ref="A1:O1"/>
    <mergeCell ref="A2:O2"/>
    <mergeCell ref="A3:D3"/>
    <mergeCell ref="J3:O3"/>
    <mergeCell ref="C24:J24"/>
    <mergeCell ref="L24:N24"/>
  </mergeCells>
  <printOptions/>
  <pageMargins left="0.5118110236220472" right="0.31496062992125984" top="0.1968503937007874" bottom="0.1968503937007874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7030A0"/>
  </sheetPr>
  <dimension ref="A1:AK49"/>
  <sheetViews>
    <sheetView tabSelected="1" view="pageBreakPreview" zoomScale="130" zoomScaleSheetLayoutView="130" zoomScalePageLayoutView="0" workbookViewId="0" topLeftCell="A35">
      <selection activeCell="I35" sqref="I35"/>
    </sheetView>
  </sheetViews>
  <sheetFormatPr defaultColWidth="9.140625" defaultRowHeight="12.75"/>
  <cols>
    <col min="1" max="1" width="4.7109375" style="55" customWidth="1"/>
    <col min="2" max="2" width="5.7109375" style="55" customWidth="1"/>
    <col min="3" max="3" width="6.28125" style="55" customWidth="1"/>
    <col min="4" max="4" width="25.140625" style="55" customWidth="1"/>
    <col min="5" max="5" width="7.421875" style="55" hidden="1" customWidth="1"/>
    <col min="6" max="6" width="9.8515625" style="55" hidden="1" customWidth="1"/>
    <col min="7" max="7" width="23.8515625" style="55" hidden="1" customWidth="1"/>
    <col min="8" max="8" width="16.7109375" style="55" hidden="1" customWidth="1"/>
    <col min="9" max="9" width="24.28125" style="55" customWidth="1"/>
    <col min="10" max="10" width="0.85546875" style="55" hidden="1" customWidth="1"/>
    <col min="11" max="11" width="0.71875" style="55" hidden="1" customWidth="1"/>
    <col min="12" max="12" width="9.421875" style="55" customWidth="1"/>
    <col min="13" max="13" width="7.421875" style="55" hidden="1" customWidth="1"/>
    <col min="14" max="14" width="6.421875" style="55" customWidth="1"/>
    <col min="15" max="15" width="7.8515625" style="55" customWidth="1"/>
    <col min="16" max="16" width="4.140625" style="55" customWidth="1"/>
    <col min="17" max="17" width="7.28125" style="55" customWidth="1"/>
    <col min="18" max="21" width="9.140625" style="55" customWidth="1"/>
    <col min="22" max="22" width="5.421875" style="55" customWidth="1"/>
    <col min="23" max="23" width="4.28125" style="55" customWidth="1"/>
    <col min="24" max="24" width="26.8515625" style="55" customWidth="1"/>
    <col min="25" max="16384" width="9.140625" style="55" customWidth="1"/>
  </cols>
  <sheetData>
    <row r="1" spans="1:15" ht="22.5" customHeight="1">
      <c r="A1" s="174" t="str">
        <f>N_sor1</f>
        <v>"Первенство СДЮСШОР "Комета"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22.5" customHeight="1">
      <c r="A2" s="175" t="str">
        <f>N_sor2</f>
        <v> (отдельные дистанции)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36" customHeight="1">
      <c r="A3" s="176" t="s">
        <v>23</v>
      </c>
      <c r="B3" s="176"/>
      <c r="C3" s="176"/>
      <c r="D3" s="176"/>
      <c r="E3" s="116"/>
      <c r="F3" s="116"/>
      <c r="G3" s="116"/>
      <c r="H3" s="116"/>
      <c r="I3" s="116"/>
      <c r="J3" s="177" t="str">
        <f>D_d2</f>
        <v>01 декабря 2013г.</v>
      </c>
      <c r="K3" s="178"/>
      <c r="L3" s="178"/>
      <c r="M3" s="178"/>
      <c r="N3" s="178"/>
      <c r="O3" s="178"/>
    </row>
    <row r="4" spans="2:37" ht="30" customHeight="1">
      <c r="B4" s="56"/>
      <c r="C4" s="179" t="str">
        <f>N_un</f>
        <v>Юноши среднего возраста</v>
      </c>
      <c r="D4" s="179"/>
      <c r="E4" s="179"/>
      <c r="F4" s="179"/>
      <c r="G4" s="179"/>
      <c r="H4" s="179"/>
      <c r="I4" s="179"/>
      <c r="J4" s="179"/>
      <c r="K4" s="56"/>
      <c r="L4" s="57" t="str">
        <f>'[1]const'!C12</f>
        <v>3000 метров</v>
      </c>
      <c r="M4" s="56"/>
      <c r="N4" s="56"/>
      <c r="O4" s="56"/>
      <c r="P4" s="58"/>
      <c r="Q4" s="59" t="s">
        <v>34</v>
      </c>
      <c r="R4" s="59" t="s">
        <v>35</v>
      </c>
      <c r="U4" s="59"/>
      <c r="V4" s="59"/>
      <c r="W4" s="60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</row>
    <row r="5" spans="1:37" ht="19.5" customHeight="1" thickBot="1">
      <c r="A5" s="61" t="s">
        <v>4</v>
      </c>
      <c r="B5" s="61" t="s">
        <v>0</v>
      </c>
      <c r="C5" s="62" t="s">
        <v>6</v>
      </c>
      <c r="D5" s="61" t="s">
        <v>2</v>
      </c>
      <c r="E5" s="61"/>
      <c r="F5" s="61" t="s">
        <v>1</v>
      </c>
      <c r="G5" s="61"/>
      <c r="H5" s="61" t="s">
        <v>14</v>
      </c>
      <c r="I5" s="61"/>
      <c r="J5" s="61" t="s">
        <v>7</v>
      </c>
      <c r="K5" s="61"/>
      <c r="L5" s="63" t="s">
        <v>3</v>
      </c>
      <c r="M5" s="63" t="s">
        <v>8</v>
      </c>
      <c r="N5" s="63" t="s">
        <v>11</v>
      </c>
      <c r="O5" s="61" t="s">
        <v>5</v>
      </c>
      <c r="P5" s="58"/>
      <c r="Q5" s="64"/>
      <c r="R5" s="64"/>
      <c r="U5" s="59"/>
      <c r="V5" s="59"/>
      <c r="W5" s="60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7" ht="15" customHeight="1" thickTop="1">
      <c r="A6" s="65">
        <v>1</v>
      </c>
      <c r="B6" s="66">
        <v>121</v>
      </c>
      <c r="C6" s="66" t="s">
        <v>36</v>
      </c>
      <c r="D6" s="67" t="s">
        <v>56</v>
      </c>
      <c r="E6" s="69" t="s">
        <v>37</v>
      </c>
      <c r="F6" s="68">
        <v>36255</v>
      </c>
      <c r="G6" s="69"/>
      <c r="H6" s="70"/>
      <c r="I6" s="70" t="s">
        <v>39</v>
      </c>
      <c r="J6" s="70"/>
      <c r="K6" s="117"/>
      <c r="L6" s="82">
        <f aca="true" t="shared" si="0" ref="L6:L18">(P6*60+Q6)/86400</f>
        <v>0.0031552083333333336</v>
      </c>
      <c r="M6" s="54">
        <f aca="true" t="shared" si="1" ref="M6:M20">ROUNDDOWN(L6*86400/2,3)</f>
        <v>136.305</v>
      </c>
      <c r="N6" s="80">
        <f>(L6-L$6)*86400</f>
        <v>0</v>
      </c>
      <c r="O6" s="25" t="str">
        <f aca="true" t="shared" si="2" ref="O6:O20">IF(L6&lt;=269/86400,"КМС",IF(L6&lt;=288/86400,"I разр.",IF(L6&lt;=309.8/86400,"II разр.",IF(L6&lt;=336.8/86400,"III разр.",IF(L6&lt;=369.2/86400,"I юн.",IF(L6&lt;=412.4/86400,"II юн.",IF(L6&lt;=466.4/86400,"III юн.","")))))))</f>
        <v>I разр.</v>
      </c>
      <c r="P6" s="58">
        <v>4</v>
      </c>
      <c r="Q6" s="64">
        <v>32.61</v>
      </c>
      <c r="R6" s="64">
        <v>48.73</v>
      </c>
      <c r="U6" s="59"/>
      <c r="V6" s="59"/>
      <c r="W6" s="60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:37" ht="15" customHeight="1">
      <c r="A7" s="65">
        <v>2</v>
      </c>
      <c r="B7" s="60">
        <v>163</v>
      </c>
      <c r="C7" s="60" t="s">
        <v>38</v>
      </c>
      <c r="D7" s="67" t="s">
        <v>79</v>
      </c>
      <c r="E7" s="68" t="s">
        <v>37</v>
      </c>
      <c r="F7" s="68">
        <v>36088</v>
      </c>
      <c r="G7" s="69"/>
      <c r="H7" s="70"/>
      <c r="I7" s="70" t="s">
        <v>50</v>
      </c>
      <c r="J7" s="70"/>
      <c r="K7" s="73"/>
      <c r="L7" s="90">
        <f t="shared" si="0"/>
        <v>0.0031585648148148146</v>
      </c>
      <c r="M7" s="33">
        <f t="shared" si="1"/>
        <v>136.45</v>
      </c>
      <c r="N7" s="29">
        <f aca="true" t="shared" si="3" ref="N7:N18">(L7-L$6)*86400</f>
        <v>0.2899999999999514</v>
      </c>
      <c r="O7" s="6" t="str">
        <f t="shared" si="2"/>
        <v>I разр.</v>
      </c>
      <c r="P7" s="58">
        <v>4</v>
      </c>
      <c r="Q7" s="64">
        <v>32.9</v>
      </c>
      <c r="R7" s="64"/>
      <c r="U7" s="59"/>
      <c r="V7" s="59"/>
      <c r="W7" s="60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7" ht="15" customHeight="1">
      <c r="A8" s="65">
        <v>3</v>
      </c>
      <c r="B8" s="60">
        <v>127</v>
      </c>
      <c r="C8" s="60" t="s">
        <v>38</v>
      </c>
      <c r="D8" s="67" t="s">
        <v>54</v>
      </c>
      <c r="E8" s="68" t="s">
        <v>37</v>
      </c>
      <c r="F8" s="68">
        <v>36274</v>
      </c>
      <c r="G8" s="69"/>
      <c r="H8" s="70"/>
      <c r="I8" s="70" t="s">
        <v>39</v>
      </c>
      <c r="J8" s="70"/>
      <c r="K8" s="73"/>
      <c r="L8" s="90">
        <f t="shared" si="0"/>
        <v>0.003192361111111111</v>
      </c>
      <c r="M8" s="33">
        <f t="shared" si="1"/>
        <v>137.91</v>
      </c>
      <c r="N8" s="29">
        <f t="shared" si="3"/>
        <v>3.209999999999971</v>
      </c>
      <c r="O8" s="6" t="str">
        <f t="shared" si="2"/>
        <v>I разр.</v>
      </c>
      <c r="P8" s="58">
        <v>4</v>
      </c>
      <c r="Q8" s="64">
        <v>35.82</v>
      </c>
      <c r="R8" s="64"/>
      <c r="U8" s="59"/>
      <c r="V8" s="59"/>
      <c r="W8" s="60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ht="15" customHeight="1">
      <c r="A9" s="65">
        <v>4</v>
      </c>
      <c r="B9" s="60">
        <v>133</v>
      </c>
      <c r="C9" s="60" t="s">
        <v>38</v>
      </c>
      <c r="D9" s="67" t="s">
        <v>125</v>
      </c>
      <c r="E9" s="68" t="s">
        <v>37</v>
      </c>
      <c r="F9" s="68"/>
      <c r="G9" s="69"/>
      <c r="H9" s="70"/>
      <c r="I9" s="70" t="s">
        <v>70</v>
      </c>
      <c r="J9" s="70"/>
      <c r="K9" s="73"/>
      <c r="L9" s="90">
        <f t="shared" si="0"/>
        <v>0.003204282407407408</v>
      </c>
      <c r="M9" s="33">
        <f t="shared" si="1"/>
        <v>138.425</v>
      </c>
      <c r="N9" s="29">
        <f t="shared" si="3"/>
        <v>4.240000000000012</v>
      </c>
      <c r="O9" s="6" t="str">
        <f t="shared" si="2"/>
        <v>I разр.</v>
      </c>
      <c r="P9" s="58">
        <v>4</v>
      </c>
      <c r="Q9" s="64">
        <v>36.85</v>
      </c>
      <c r="R9" s="64"/>
      <c r="U9" s="59"/>
      <c r="V9" s="59"/>
      <c r="W9" s="60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ht="15" customHeight="1">
      <c r="A10" s="65">
        <v>5</v>
      </c>
      <c r="B10" s="60">
        <v>139</v>
      </c>
      <c r="C10" s="60" t="s">
        <v>36</v>
      </c>
      <c r="D10" s="67" t="s">
        <v>74</v>
      </c>
      <c r="E10" s="68" t="s">
        <v>37</v>
      </c>
      <c r="F10" s="68">
        <v>36412</v>
      </c>
      <c r="G10" s="69"/>
      <c r="H10" s="70"/>
      <c r="I10" s="70" t="s">
        <v>39</v>
      </c>
      <c r="J10" s="70"/>
      <c r="K10" s="106"/>
      <c r="L10" s="90">
        <f t="shared" si="0"/>
        <v>0.00320625</v>
      </c>
      <c r="M10" s="33">
        <f t="shared" si="1"/>
        <v>138.51</v>
      </c>
      <c r="N10" s="29">
        <f t="shared" si="3"/>
        <v>4.409999999999964</v>
      </c>
      <c r="O10" s="6" t="str">
        <f t="shared" si="2"/>
        <v>I разр.</v>
      </c>
      <c r="P10" s="58">
        <v>4</v>
      </c>
      <c r="Q10" s="64">
        <v>37.02</v>
      </c>
      <c r="R10" s="64"/>
      <c r="U10" s="59"/>
      <c r="V10" s="59"/>
      <c r="W10" s="60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ht="15" customHeight="1">
      <c r="A11" s="65">
        <v>6</v>
      </c>
      <c r="B11" s="60">
        <v>142</v>
      </c>
      <c r="C11" s="60" t="s">
        <v>38</v>
      </c>
      <c r="D11" s="67" t="s">
        <v>75</v>
      </c>
      <c r="E11" s="68" t="s">
        <v>37</v>
      </c>
      <c r="F11" s="68">
        <v>36217</v>
      </c>
      <c r="G11" s="69"/>
      <c r="H11" s="70"/>
      <c r="I11" s="70" t="s">
        <v>39</v>
      </c>
      <c r="J11" s="70"/>
      <c r="K11" s="73"/>
      <c r="L11" s="90">
        <f t="shared" si="0"/>
        <v>0.0033354166666666667</v>
      </c>
      <c r="M11" s="33">
        <f t="shared" si="1"/>
        <v>144.09</v>
      </c>
      <c r="N11" s="29">
        <f t="shared" si="3"/>
        <v>15.569999999999972</v>
      </c>
      <c r="O11" s="6" t="str">
        <f t="shared" si="2"/>
        <v>II разр.</v>
      </c>
      <c r="P11" s="58">
        <v>4</v>
      </c>
      <c r="Q11" s="64">
        <v>48.18</v>
      </c>
      <c r="R11" s="64"/>
      <c r="U11" s="59"/>
      <c r="V11" s="59"/>
      <c r="W11" s="60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7" ht="15" customHeight="1">
      <c r="A12" s="65">
        <v>7</v>
      </c>
      <c r="B12" s="60">
        <v>135</v>
      </c>
      <c r="C12" s="60" t="s">
        <v>36</v>
      </c>
      <c r="D12" s="67" t="s">
        <v>52</v>
      </c>
      <c r="E12" s="68" t="s">
        <v>37</v>
      </c>
      <c r="F12" s="68">
        <v>36063</v>
      </c>
      <c r="G12" s="69"/>
      <c r="H12" s="70"/>
      <c r="I12" s="70" t="s">
        <v>69</v>
      </c>
      <c r="J12" s="70"/>
      <c r="K12" s="106"/>
      <c r="L12" s="90">
        <f t="shared" si="0"/>
        <v>0.0033901620370370366</v>
      </c>
      <c r="M12" s="33">
        <f t="shared" si="1"/>
        <v>146.455</v>
      </c>
      <c r="N12" s="29">
        <f t="shared" si="3"/>
        <v>20.299999999999933</v>
      </c>
      <c r="O12" s="6" t="str">
        <f t="shared" si="2"/>
        <v>II разр.</v>
      </c>
      <c r="P12" s="58">
        <v>4</v>
      </c>
      <c r="Q12" s="64">
        <v>52.91</v>
      </c>
      <c r="R12" s="64"/>
      <c r="U12" s="59"/>
      <c r="V12" s="59"/>
      <c r="W12" s="60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7" ht="15" customHeight="1">
      <c r="A13" s="65">
        <v>8</v>
      </c>
      <c r="B13" s="60">
        <v>147</v>
      </c>
      <c r="C13" s="60" t="s">
        <v>36</v>
      </c>
      <c r="D13" s="67" t="s">
        <v>85</v>
      </c>
      <c r="E13" s="68" t="s">
        <v>37</v>
      </c>
      <c r="F13" s="68">
        <v>36353</v>
      </c>
      <c r="G13" s="69"/>
      <c r="H13" s="70"/>
      <c r="I13" s="70" t="s">
        <v>39</v>
      </c>
      <c r="J13" s="70"/>
      <c r="K13" s="106"/>
      <c r="L13" s="90">
        <f t="shared" si="0"/>
        <v>0.0034060185185185183</v>
      </c>
      <c r="M13" s="33">
        <f t="shared" si="1"/>
        <v>147.14</v>
      </c>
      <c r="N13" s="29">
        <f t="shared" si="3"/>
        <v>21.669999999999952</v>
      </c>
      <c r="O13" s="6" t="str">
        <f t="shared" si="2"/>
        <v>II разр.</v>
      </c>
      <c r="P13" s="58">
        <v>4</v>
      </c>
      <c r="Q13" s="64">
        <v>54.28</v>
      </c>
      <c r="R13" s="64"/>
      <c r="U13" s="59"/>
      <c r="V13" s="59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7" ht="15" customHeight="1">
      <c r="A14" s="65">
        <v>9</v>
      </c>
      <c r="B14" s="60">
        <v>148</v>
      </c>
      <c r="C14" s="60" t="s">
        <v>38</v>
      </c>
      <c r="D14" s="67" t="s">
        <v>77</v>
      </c>
      <c r="E14" s="68" t="s">
        <v>37</v>
      </c>
      <c r="F14" s="68">
        <v>36457</v>
      </c>
      <c r="G14" s="69"/>
      <c r="H14" s="70"/>
      <c r="I14" s="70" t="s">
        <v>39</v>
      </c>
      <c r="J14" s="70"/>
      <c r="K14" s="73"/>
      <c r="L14" s="90">
        <f t="shared" si="0"/>
        <v>0.0034149305555555556</v>
      </c>
      <c r="M14" s="33">
        <f t="shared" si="1"/>
        <v>147.525</v>
      </c>
      <c r="N14" s="29">
        <f t="shared" si="3"/>
        <v>22.439999999999976</v>
      </c>
      <c r="O14" s="6" t="str">
        <f t="shared" si="2"/>
        <v>II разр.</v>
      </c>
      <c r="P14" s="58">
        <v>4</v>
      </c>
      <c r="Q14" s="64">
        <v>55.05</v>
      </c>
      <c r="R14" s="64"/>
      <c r="U14" s="59"/>
      <c r="V14" s="59"/>
      <c r="W14" s="60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ht="15" customHeight="1">
      <c r="A15" s="65">
        <v>10</v>
      </c>
      <c r="B15" s="60">
        <v>151</v>
      </c>
      <c r="C15" s="60" t="s">
        <v>36</v>
      </c>
      <c r="D15" s="67" t="s">
        <v>60</v>
      </c>
      <c r="E15" s="69" t="s">
        <v>37</v>
      </c>
      <c r="F15" s="68">
        <v>36139</v>
      </c>
      <c r="G15" s="69"/>
      <c r="H15" s="70"/>
      <c r="I15" s="70" t="s">
        <v>39</v>
      </c>
      <c r="J15" s="70"/>
      <c r="K15" s="106"/>
      <c r="L15" s="90">
        <f t="shared" si="0"/>
        <v>0.003541087962962963</v>
      </c>
      <c r="M15" s="33">
        <f t="shared" si="1"/>
        <v>152.975</v>
      </c>
      <c r="N15" s="29">
        <f t="shared" si="3"/>
        <v>33.33999999999997</v>
      </c>
      <c r="O15" s="6" t="str">
        <f t="shared" si="2"/>
        <v>II разр.</v>
      </c>
      <c r="P15" s="58">
        <v>5</v>
      </c>
      <c r="Q15" s="64">
        <v>5.95</v>
      </c>
      <c r="R15" s="64"/>
      <c r="U15" s="59"/>
      <c r="V15" s="59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7" ht="15" customHeight="1">
      <c r="A16" s="65">
        <v>11</v>
      </c>
      <c r="B16" s="60">
        <v>141</v>
      </c>
      <c r="C16" s="60" t="s">
        <v>38</v>
      </c>
      <c r="D16" s="67" t="s">
        <v>72</v>
      </c>
      <c r="E16" s="68" t="s">
        <v>37</v>
      </c>
      <c r="F16" s="68">
        <v>36651</v>
      </c>
      <c r="G16" s="69"/>
      <c r="H16" s="70"/>
      <c r="I16" s="70" t="s">
        <v>39</v>
      </c>
      <c r="J16" s="70"/>
      <c r="K16" s="73"/>
      <c r="L16" s="90">
        <f t="shared" si="0"/>
        <v>0.003592013888888889</v>
      </c>
      <c r="M16" s="33">
        <f t="shared" si="1"/>
        <v>155.175</v>
      </c>
      <c r="N16" s="29">
        <f t="shared" si="3"/>
        <v>37.73999999999998</v>
      </c>
      <c r="O16" s="6" t="str">
        <f t="shared" si="2"/>
        <v>III разр.</v>
      </c>
      <c r="P16" s="58">
        <v>5</v>
      </c>
      <c r="Q16" s="64">
        <v>10.35</v>
      </c>
      <c r="R16" s="64"/>
      <c r="U16" s="59"/>
      <c r="V16" s="59"/>
      <c r="W16" s="60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7" ht="15" customHeight="1">
      <c r="A17" s="65">
        <v>12</v>
      </c>
      <c r="B17" s="60">
        <v>152</v>
      </c>
      <c r="C17" s="60" t="s">
        <v>38</v>
      </c>
      <c r="D17" s="67" t="s">
        <v>57</v>
      </c>
      <c r="E17" s="68" t="s">
        <v>37</v>
      </c>
      <c r="F17" s="68">
        <v>36028</v>
      </c>
      <c r="G17" s="69"/>
      <c r="H17" s="70"/>
      <c r="I17" s="70" t="s">
        <v>39</v>
      </c>
      <c r="J17" s="70"/>
      <c r="K17" s="73"/>
      <c r="L17" s="90">
        <f t="shared" si="0"/>
        <v>0.0036119212962962962</v>
      </c>
      <c r="M17" s="33">
        <f t="shared" si="1"/>
        <v>156.035</v>
      </c>
      <c r="N17" s="29">
        <f t="shared" si="3"/>
        <v>39.459999999999965</v>
      </c>
      <c r="O17" s="6" t="str">
        <f t="shared" si="2"/>
        <v>III разр.</v>
      </c>
      <c r="P17" s="58">
        <v>5</v>
      </c>
      <c r="Q17" s="64">
        <v>12.07</v>
      </c>
      <c r="R17" s="64"/>
      <c r="U17" s="59"/>
      <c r="V17" s="59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</row>
    <row r="18" spans="1:37" ht="15" customHeight="1">
      <c r="A18" s="65">
        <v>13</v>
      </c>
      <c r="B18" s="60">
        <v>143</v>
      </c>
      <c r="C18" s="60" t="s">
        <v>36</v>
      </c>
      <c r="D18" s="67" t="s">
        <v>167</v>
      </c>
      <c r="E18" s="68" t="s">
        <v>37</v>
      </c>
      <c r="F18" s="68">
        <v>36253</v>
      </c>
      <c r="G18" s="69"/>
      <c r="H18" s="70"/>
      <c r="I18" s="70" t="s">
        <v>39</v>
      </c>
      <c r="J18" s="70"/>
      <c r="K18" s="106"/>
      <c r="L18" s="90">
        <f t="shared" si="0"/>
        <v>0.003771875</v>
      </c>
      <c r="M18" s="33">
        <f t="shared" si="1"/>
        <v>162.945</v>
      </c>
      <c r="N18" s="29">
        <f t="shared" si="3"/>
        <v>53.27999999999998</v>
      </c>
      <c r="O18" s="6" t="str">
        <f t="shared" si="2"/>
        <v>III разр.</v>
      </c>
      <c r="P18" s="58">
        <v>5</v>
      </c>
      <c r="Q18" s="64">
        <v>25.89</v>
      </c>
      <c r="R18" s="64"/>
      <c r="U18" s="59"/>
      <c r="V18" s="59"/>
      <c r="W18" s="60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spans="1:37" ht="15" customHeight="1">
      <c r="A19" s="65"/>
      <c r="B19" s="60">
        <v>137</v>
      </c>
      <c r="C19" s="60" t="s">
        <v>36</v>
      </c>
      <c r="D19" s="67" t="s">
        <v>67</v>
      </c>
      <c r="E19" s="68" t="s">
        <v>37</v>
      </c>
      <c r="F19" s="68" t="s">
        <v>68</v>
      </c>
      <c r="G19" s="69"/>
      <c r="H19" s="70"/>
      <c r="I19" s="70" t="s">
        <v>39</v>
      </c>
      <c r="J19" s="70"/>
      <c r="K19" s="106"/>
      <c r="L19" s="90" t="s">
        <v>61</v>
      </c>
      <c r="M19" s="33" t="e">
        <f t="shared" si="1"/>
        <v>#VALUE!</v>
      </c>
      <c r="N19" s="29"/>
      <c r="O19" s="6">
        <f t="shared" si="2"/>
      </c>
      <c r="P19" s="58"/>
      <c r="Q19" s="64"/>
      <c r="R19" s="64"/>
      <c r="U19" s="59"/>
      <c r="V19" s="59"/>
      <c r="W19" s="60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</row>
    <row r="20" spans="1:37" ht="15" customHeight="1">
      <c r="A20" s="65"/>
      <c r="B20" s="60">
        <v>136</v>
      </c>
      <c r="C20" s="60" t="s">
        <v>36</v>
      </c>
      <c r="D20" s="67" t="s">
        <v>55</v>
      </c>
      <c r="E20" s="68" t="s">
        <v>37</v>
      </c>
      <c r="F20" s="68">
        <v>36209</v>
      </c>
      <c r="G20" s="69"/>
      <c r="H20" s="70"/>
      <c r="I20" s="70" t="s">
        <v>69</v>
      </c>
      <c r="J20" s="70"/>
      <c r="K20" s="106"/>
      <c r="L20" s="90" t="s">
        <v>103</v>
      </c>
      <c r="M20" s="33" t="e">
        <f t="shared" si="1"/>
        <v>#VALUE!</v>
      </c>
      <c r="N20" s="29"/>
      <c r="O20" s="6">
        <f t="shared" si="2"/>
      </c>
      <c r="P20" s="58"/>
      <c r="Q20" s="64"/>
      <c r="R20" s="64"/>
      <c r="U20" s="59"/>
      <c r="V20" s="59"/>
      <c r="W20" s="60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</row>
    <row r="21" spans="1:37" ht="6" customHeight="1" thickBot="1">
      <c r="A21" s="96"/>
      <c r="B21" s="97"/>
      <c r="C21" s="97"/>
      <c r="D21" s="98"/>
      <c r="E21" s="99"/>
      <c r="F21" s="100"/>
      <c r="G21" s="100"/>
      <c r="H21" s="101"/>
      <c r="I21" s="101"/>
      <c r="J21" s="101"/>
      <c r="K21" s="102"/>
      <c r="L21" s="103"/>
      <c r="M21" s="104"/>
      <c r="N21" s="105"/>
      <c r="O21" s="96"/>
      <c r="P21" s="58"/>
      <c r="Q21" s="64"/>
      <c r="R21" s="64"/>
      <c r="U21" s="59"/>
      <c r="V21" s="59"/>
      <c r="W21" s="60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</row>
    <row r="22" ht="13.5" thickTop="1"/>
    <row r="23" spans="2:15" s="1" customFormat="1" ht="15" customHeight="1">
      <c r="B23" s="120" t="s">
        <v>199</v>
      </c>
      <c r="D23" s="121"/>
      <c r="E23" s="121"/>
      <c r="F23" s="121"/>
      <c r="G23" s="122"/>
      <c r="H23" s="122"/>
      <c r="L23" s="122" t="s">
        <v>188</v>
      </c>
      <c r="O23" s="123"/>
    </row>
    <row r="24" spans="2:15" s="1" customFormat="1" ht="15" customHeight="1">
      <c r="B24" s="120" t="s">
        <v>200</v>
      </c>
      <c r="D24" s="124"/>
      <c r="E24" s="125"/>
      <c r="F24" s="126"/>
      <c r="G24" s="122"/>
      <c r="H24" s="122"/>
      <c r="I24" s="13"/>
      <c r="L24" s="122" t="s">
        <v>191</v>
      </c>
      <c r="O24" s="123"/>
    </row>
    <row r="25" spans="1:37" s="1" customFormat="1" ht="16.5" customHeight="1">
      <c r="A25" s="6"/>
      <c r="B25" s="7"/>
      <c r="C25" s="7"/>
      <c r="D25" s="16"/>
      <c r="E25" s="26"/>
      <c r="F25" s="17"/>
      <c r="G25" s="17"/>
      <c r="H25" s="13"/>
      <c r="I25" s="12"/>
      <c r="J25" s="12"/>
      <c r="K25" s="8"/>
      <c r="L25" s="122" t="s">
        <v>192</v>
      </c>
      <c r="M25" s="33"/>
      <c r="N25" s="29"/>
      <c r="O25" s="6"/>
      <c r="P25" s="5"/>
      <c r="Q25" s="19"/>
      <c r="R25" s="19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1" customFormat="1" ht="16.5" customHeight="1">
      <c r="A26" s="6"/>
      <c r="B26" s="7"/>
      <c r="C26" s="7"/>
      <c r="D26" s="16"/>
      <c r="E26" s="26"/>
      <c r="F26" s="17"/>
      <c r="G26" s="17"/>
      <c r="H26" s="13"/>
      <c r="I26" s="12"/>
      <c r="J26" s="12"/>
      <c r="K26" s="8"/>
      <c r="L26" s="122"/>
      <c r="M26" s="33"/>
      <c r="N26" s="29"/>
      <c r="O26" s="6"/>
      <c r="P26" s="5"/>
      <c r="Q26" s="19"/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8" spans="1:17" ht="15">
      <c r="A28" s="1"/>
      <c r="B28" s="15"/>
      <c r="C28" s="164" t="s">
        <v>207</v>
      </c>
      <c r="D28" s="164"/>
      <c r="E28" s="164"/>
      <c r="F28" s="164"/>
      <c r="G28" s="164"/>
      <c r="H28" s="164"/>
      <c r="I28" s="164"/>
      <c r="J28" s="164"/>
      <c r="K28" s="15"/>
      <c r="L28" s="164" t="s">
        <v>201</v>
      </c>
      <c r="M28" s="164"/>
      <c r="N28" s="164"/>
      <c r="O28" s="15"/>
      <c r="P28" s="3"/>
      <c r="Q28" s="4">
        <v>37.5</v>
      </c>
    </row>
    <row r="29" spans="1:17" ht="13.5" thickBot="1">
      <c r="A29" s="2" t="s">
        <v>4</v>
      </c>
      <c r="B29" s="2" t="s">
        <v>0</v>
      </c>
      <c r="C29" s="10" t="s">
        <v>6</v>
      </c>
      <c r="D29" s="2" t="s">
        <v>2</v>
      </c>
      <c r="E29" s="2"/>
      <c r="F29" s="2" t="s">
        <v>1</v>
      </c>
      <c r="G29" s="2"/>
      <c r="H29" s="2" t="s">
        <v>14</v>
      </c>
      <c r="I29" s="2" t="s">
        <v>87</v>
      </c>
      <c r="J29" s="2" t="s">
        <v>7</v>
      </c>
      <c r="K29" s="2"/>
      <c r="L29" s="11" t="s">
        <v>3</v>
      </c>
      <c r="M29" s="11" t="s">
        <v>8</v>
      </c>
      <c r="N29" s="11" t="s">
        <v>11</v>
      </c>
      <c r="O29" s="2" t="s">
        <v>5</v>
      </c>
      <c r="P29" s="3"/>
      <c r="Q29" s="19"/>
    </row>
    <row r="30" spans="1:17" ht="13.5" thickTop="1">
      <c r="A30" s="6">
        <v>1</v>
      </c>
      <c r="B30" s="7">
        <v>180</v>
      </c>
      <c r="C30" s="7" t="s">
        <v>36</v>
      </c>
      <c r="D30" s="16" t="s">
        <v>202</v>
      </c>
      <c r="E30" s="26" t="s">
        <v>62</v>
      </c>
      <c r="F30" s="26">
        <v>35972</v>
      </c>
      <c r="G30" s="17"/>
      <c r="H30" s="13"/>
      <c r="I30" s="13" t="s">
        <v>39</v>
      </c>
      <c r="J30" s="13"/>
      <c r="K30" s="12"/>
      <c r="L30" s="90">
        <v>0.005696527777777778</v>
      </c>
      <c r="M30" s="33">
        <v>246.09</v>
      </c>
      <c r="N30" s="84">
        <v>0</v>
      </c>
      <c r="O30" s="6" t="s">
        <v>153</v>
      </c>
      <c r="P30" s="3">
        <v>8</v>
      </c>
      <c r="Q30" s="19">
        <v>12.18</v>
      </c>
    </row>
    <row r="31" spans="1:17" ht="12.75">
      <c r="A31" s="6">
        <v>3</v>
      </c>
      <c r="B31" s="7">
        <v>179</v>
      </c>
      <c r="C31" s="7" t="s">
        <v>38</v>
      </c>
      <c r="D31" s="16" t="s">
        <v>203</v>
      </c>
      <c r="E31" s="26" t="s">
        <v>62</v>
      </c>
      <c r="F31" s="26">
        <v>35840</v>
      </c>
      <c r="G31" s="17"/>
      <c r="H31" s="13"/>
      <c r="I31" s="13" t="s">
        <v>69</v>
      </c>
      <c r="J31" s="13"/>
      <c r="K31" s="28"/>
      <c r="L31" s="90">
        <v>0.00607662037037037</v>
      </c>
      <c r="M31" s="33">
        <v>262.51</v>
      </c>
      <c r="N31" s="29">
        <v>32.83999999999999</v>
      </c>
      <c r="O31" s="6" t="s">
        <v>154</v>
      </c>
      <c r="P31" s="3">
        <v>8</v>
      </c>
      <c r="Q31" s="19">
        <v>45.02</v>
      </c>
    </row>
    <row r="32" spans="1:17" ht="12.75">
      <c r="A32" s="6">
        <v>3</v>
      </c>
      <c r="B32" s="7">
        <v>185</v>
      </c>
      <c r="C32" s="7" t="s">
        <v>36</v>
      </c>
      <c r="D32" s="16" t="s">
        <v>204</v>
      </c>
      <c r="E32" s="26" t="s">
        <v>62</v>
      </c>
      <c r="F32" s="26">
        <v>35901</v>
      </c>
      <c r="G32" s="17"/>
      <c r="H32" s="13"/>
      <c r="I32" s="13" t="s">
        <v>88</v>
      </c>
      <c r="J32" s="13"/>
      <c r="K32" s="12"/>
      <c r="L32" s="90">
        <v>0.006372569444444445</v>
      </c>
      <c r="M32" s="33">
        <v>275.295</v>
      </c>
      <c r="N32" s="29">
        <v>58.41000000000001</v>
      </c>
      <c r="O32" s="6" t="s">
        <v>164</v>
      </c>
      <c r="P32" s="3">
        <v>9</v>
      </c>
      <c r="Q32" s="19">
        <v>10.59</v>
      </c>
    </row>
    <row r="33" spans="1:17" ht="6" customHeight="1" thickBot="1">
      <c r="A33" s="34"/>
      <c r="B33" s="35"/>
      <c r="C33" s="35"/>
      <c r="D33" s="36"/>
      <c r="E33" s="37"/>
      <c r="F33" s="38"/>
      <c r="G33" s="38"/>
      <c r="H33" s="39"/>
      <c r="I33" s="39"/>
      <c r="J33" s="39"/>
      <c r="K33" s="93"/>
      <c r="L33" s="92"/>
      <c r="M33" s="42"/>
      <c r="N33" s="81"/>
      <c r="O33" s="34"/>
      <c r="P33" s="3"/>
      <c r="Q33" s="19"/>
    </row>
    <row r="34" spans="1:17" ht="13.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20" t="s">
        <v>205</v>
      </c>
      <c r="C35" s="1"/>
      <c r="D35" s="121"/>
      <c r="E35" s="121"/>
      <c r="F35" s="121"/>
      <c r="G35" s="122"/>
      <c r="H35" s="122"/>
      <c r="I35" s="1"/>
      <c r="J35" s="1"/>
      <c r="K35" s="1"/>
      <c r="L35" s="122" t="s">
        <v>188</v>
      </c>
      <c r="M35" s="1"/>
      <c r="N35" s="1"/>
      <c r="O35" s="123"/>
      <c r="P35" s="1"/>
      <c r="Q35" s="1"/>
    </row>
    <row r="36" spans="1:17" ht="12.75">
      <c r="A36" s="1"/>
      <c r="B36" s="120" t="s">
        <v>206</v>
      </c>
      <c r="C36" s="1"/>
      <c r="D36" s="124"/>
      <c r="E36" s="125"/>
      <c r="F36" s="126"/>
      <c r="G36" s="122"/>
      <c r="H36" s="122"/>
      <c r="I36" s="13"/>
      <c r="J36" s="1"/>
      <c r="K36" s="1"/>
      <c r="L36" s="122" t="s">
        <v>191</v>
      </c>
      <c r="M36" s="1"/>
      <c r="N36" s="1"/>
      <c r="O36" s="123"/>
      <c r="P36" s="1"/>
      <c r="Q36" s="1"/>
    </row>
    <row r="37" spans="1:17" ht="12.75">
      <c r="A37" s="6"/>
      <c r="B37" s="7"/>
      <c r="C37" s="7"/>
      <c r="D37" s="16"/>
      <c r="E37" s="26"/>
      <c r="F37" s="17"/>
      <c r="G37" s="17"/>
      <c r="H37" s="13"/>
      <c r="I37" s="12"/>
      <c r="J37" s="12"/>
      <c r="K37" s="8"/>
      <c r="L37" s="122" t="s">
        <v>192</v>
      </c>
      <c r="M37" s="33"/>
      <c r="N37" s="29"/>
      <c r="O37" s="6"/>
      <c r="P37" s="5"/>
      <c r="Q37" s="19"/>
    </row>
    <row r="41" spans="1:17" ht="18.75" customHeight="1">
      <c r="A41" s="1"/>
      <c r="B41" s="15"/>
      <c r="C41" s="164" t="s">
        <v>212</v>
      </c>
      <c r="D41" s="164"/>
      <c r="E41" s="164"/>
      <c r="F41" s="164"/>
      <c r="G41" s="164"/>
      <c r="H41" s="164"/>
      <c r="I41" s="164"/>
      <c r="J41" s="164"/>
      <c r="K41" s="15"/>
      <c r="L41" s="18" t="s">
        <v>201</v>
      </c>
      <c r="M41" s="15"/>
      <c r="N41" s="15"/>
      <c r="O41" s="15"/>
      <c r="P41" s="3"/>
      <c r="Q41" s="4">
        <v>37.5</v>
      </c>
    </row>
    <row r="42" spans="1:17" ht="13.5" thickBot="1">
      <c r="A42" s="2" t="s">
        <v>4</v>
      </c>
      <c r="B42" s="2" t="s">
        <v>0</v>
      </c>
      <c r="C42" s="10" t="s">
        <v>6</v>
      </c>
      <c r="D42" s="2" t="s">
        <v>2</v>
      </c>
      <c r="E42" s="2"/>
      <c r="F42" s="2" t="s">
        <v>1</v>
      </c>
      <c r="G42" s="2" t="s">
        <v>87</v>
      </c>
      <c r="H42" s="2" t="s">
        <v>14</v>
      </c>
      <c r="I42" s="2" t="s">
        <v>87</v>
      </c>
      <c r="J42" s="2" t="s">
        <v>7</v>
      </c>
      <c r="K42" s="2"/>
      <c r="L42" s="11" t="s">
        <v>3</v>
      </c>
      <c r="M42" s="11" t="s">
        <v>8</v>
      </c>
      <c r="N42" s="11" t="s">
        <v>11</v>
      </c>
      <c r="O42" s="2" t="s">
        <v>5</v>
      </c>
      <c r="P42" s="3"/>
      <c r="Q42" s="19"/>
    </row>
    <row r="43" spans="1:17" ht="13.5" thickTop="1">
      <c r="A43" s="6">
        <v>1</v>
      </c>
      <c r="B43" s="24">
        <v>208</v>
      </c>
      <c r="C43" s="49" t="s">
        <v>38</v>
      </c>
      <c r="D43" s="30" t="s">
        <v>208</v>
      </c>
      <c r="E43" s="31" t="s">
        <v>170</v>
      </c>
      <c r="F43" s="31">
        <v>34751</v>
      </c>
      <c r="G43" s="30"/>
      <c r="H43" s="27"/>
      <c r="I43" s="13" t="s">
        <v>50</v>
      </c>
      <c r="J43" s="13"/>
      <c r="K43" s="181"/>
      <c r="L43" s="82">
        <v>0.005343171296296296</v>
      </c>
      <c r="M43" s="54">
        <v>230.825</v>
      </c>
      <c r="N43" s="80">
        <v>0</v>
      </c>
      <c r="O43" s="6" t="s">
        <v>64</v>
      </c>
      <c r="P43" s="3">
        <v>7</v>
      </c>
      <c r="Q43" s="19">
        <v>41.65</v>
      </c>
    </row>
    <row r="44" spans="1:17" ht="12.75">
      <c r="A44" s="6"/>
      <c r="B44" s="7">
        <v>207</v>
      </c>
      <c r="C44" s="7" t="s">
        <v>36</v>
      </c>
      <c r="D44" s="16" t="s">
        <v>209</v>
      </c>
      <c r="E44" s="26" t="s">
        <v>170</v>
      </c>
      <c r="F44" s="26">
        <v>34751</v>
      </c>
      <c r="G44" s="16"/>
      <c r="H44" s="13"/>
      <c r="I44" s="13" t="s">
        <v>50</v>
      </c>
      <c r="J44" s="13"/>
      <c r="K44" s="12"/>
      <c r="L44" s="90" t="s">
        <v>63</v>
      </c>
      <c r="M44" s="33" t="e">
        <v>#VALUE!</v>
      </c>
      <c r="N44" s="29"/>
      <c r="O44" s="6"/>
      <c r="P44" s="3"/>
      <c r="Q44" s="19"/>
    </row>
    <row r="45" spans="1:17" ht="6" customHeight="1" thickBot="1">
      <c r="A45" s="34"/>
      <c r="B45" s="35"/>
      <c r="C45" s="35"/>
      <c r="D45" s="36"/>
      <c r="E45" s="37"/>
      <c r="F45" s="38"/>
      <c r="G45" s="38"/>
      <c r="H45" s="39"/>
      <c r="I45" s="39"/>
      <c r="J45" s="39"/>
      <c r="K45" s="93"/>
      <c r="L45" s="92"/>
      <c r="M45" s="42"/>
      <c r="N45" s="81"/>
      <c r="O45" s="34"/>
      <c r="P45" s="3"/>
      <c r="Q45" s="19"/>
    </row>
    <row r="46" spans="1:17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20" t="s">
        <v>210</v>
      </c>
      <c r="C47" s="1"/>
      <c r="D47" s="121"/>
      <c r="E47" s="121"/>
      <c r="F47" s="121"/>
      <c r="G47" s="122"/>
      <c r="H47" s="122"/>
      <c r="I47" s="1"/>
      <c r="J47" s="1"/>
      <c r="K47" s="1"/>
      <c r="L47" s="122" t="s">
        <v>188</v>
      </c>
      <c r="M47" s="1"/>
      <c r="N47" s="1"/>
      <c r="O47" s="123"/>
      <c r="P47" s="1"/>
      <c r="Q47" s="1"/>
    </row>
    <row r="48" spans="1:17" ht="12.75">
      <c r="A48" s="1"/>
      <c r="B48" s="120" t="s">
        <v>211</v>
      </c>
      <c r="C48" s="1"/>
      <c r="D48" s="124"/>
      <c r="E48" s="125"/>
      <c r="F48" s="126"/>
      <c r="G48" s="122"/>
      <c r="H48" s="122"/>
      <c r="I48" s="13"/>
      <c r="J48" s="1"/>
      <c r="K48" s="1"/>
      <c r="L48" s="122" t="s">
        <v>191</v>
      </c>
      <c r="M48" s="1"/>
      <c r="N48" s="1"/>
      <c r="O48" s="123"/>
      <c r="P48" s="1"/>
      <c r="Q48" s="1"/>
    </row>
    <row r="49" spans="1:17" ht="12.75">
      <c r="A49" s="6"/>
      <c r="B49" s="7"/>
      <c r="C49" s="7"/>
      <c r="D49" s="16"/>
      <c r="E49" s="26"/>
      <c r="F49" s="17"/>
      <c r="G49" s="17"/>
      <c r="H49" s="13"/>
      <c r="I49" s="12"/>
      <c r="J49" s="12"/>
      <c r="K49" s="8"/>
      <c r="L49" s="122" t="s">
        <v>192</v>
      </c>
      <c r="M49" s="33"/>
      <c r="N49" s="29"/>
      <c r="O49" s="6"/>
      <c r="P49" s="5"/>
      <c r="Q49" s="19"/>
    </row>
  </sheetData>
  <sheetProtection/>
  <mergeCells count="8">
    <mergeCell ref="C41:J41"/>
    <mergeCell ref="A1:O1"/>
    <mergeCell ref="A2:O2"/>
    <mergeCell ref="A3:D3"/>
    <mergeCell ref="J3:O3"/>
    <mergeCell ref="C4:J4"/>
    <mergeCell ref="C28:J28"/>
    <mergeCell ref="L28:N28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scale="105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7030A0"/>
  </sheetPr>
  <dimension ref="A1:AK49"/>
  <sheetViews>
    <sheetView view="pageBreakPreview" zoomScale="130" zoomScaleNormal="115" zoomScaleSheetLayoutView="130" zoomScalePageLayoutView="0" workbookViewId="0" topLeftCell="A13">
      <selection activeCell="B17" sqref="B17:N19"/>
    </sheetView>
  </sheetViews>
  <sheetFormatPr defaultColWidth="9.140625" defaultRowHeight="12.75"/>
  <cols>
    <col min="1" max="1" width="5.57421875" style="55" customWidth="1"/>
    <col min="2" max="2" width="4.7109375" style="55" customWidth="1"/>
    <col min="3" max="3" width="5.28125" style="55" customWidth="1"/>
    <col min="4" max="4" width="25.8515625" style="55" customWidth="1"/>
    <col min="5" max="5" width="8.140625" style="55" hidden="1" customWidth="1"/>
    <col min="6" max="6" width="9.8515625" style="55" hidden="1" customWidth="1"/>
    <col min="7" max="7" width="0.13671875" style="55" hidden="1" customWidth="1"/>
    <col min="8" max="8" width="16.57421875" style="55" hidden="1" customWidth="1"/>
    <col min="9" max="9" width="25.28125" style="55" customWidth="1"/>
    <col min="10" max="10" width="0.42578125" style="55" hidden="1" customWidth="1"/>
    <col min="11" max="11" width="0.71875" style="55" hidden="1" customWidth="1"/>
    <col min="12" max="12" width="8.28125" style="55" customWidth="1"/>
    <col min="13" max="13" width="0.85546875" style="55" customWidth="1"/>
    <col min="14" max="14" width="6.421875" style="55" customWidth="1"/>
    <col min="15" max="15" width="7.8515625" style="55" customWidth="1"/>
    <col min="16" max="16" width="4.140625" style="55" customWidth="1"/>
    <col min="17" max="17" width="7.57421875" style="55" customWidth="1"/>
    <col min="18" max="21" width="9.140625" style="55" customWidth="1"/>
    <col min="22" max="22" width="5.421875" style="55" customWidth="1"/>
    <col min="23" max="23" width="4.28125" style="55" customWidth="1"/>
    <col min="24" max="24" width="26.8515625" style="55" customWidth="1"/>
    <col min="25" max="16384" width="9.140625" style="55" customWidth="1"/>
  </cols>
  <sheetData>
    <row r="1" spans="1:15" ht="24" customHeight="1">
      <c r="A1" s="175" t="str">
        <f>N_sor1</f>
        <v>"Первенство СДЮСШОР "Комета"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4" customHeight="1">
      <c r="A2" s="175" t="str">
        <f>N_sor2</f>
        <v> (отдельные дистанции)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33" customHeight="1">
      <c r="A3" s="176" t="s">
        <v>23</v>
      </c>
      <c r="B3" s="176"/>
      <c r="C3" s="176"/>
      <c r="D3" s="176"/>
      <c r="E3" s="116"/>
      <c r="F3" s="116"/>
      <c r="G3" s="116"/>
      <c r="H3" s="116"/>
      <c r="I3" s="116"/>
      <c r="J3" s="177" t="str">
        <f>D_d2</f>
        <v>01 декабря 2013г.</v>
      </c>
      <c r="K3" s="178"/>
      <c r="L3" s="178"/>
      <c r="M3" s="178"/>
      <c r="N3" s="178"/>
      <c r="O3" s="178"/>
    </row>
    <row r="4" spans="2:37" ht="24.75" customHeight="1">
      <c r="B4" s="56"/>
      <c r="C4" s="180" t="str">
        <f>N_dev</f>
        <v>Девушки среднего возраста</v>
      </c>
      <c r="D4" s="180"/>
      <c r="E4" s="180"/>
      <c r="F4" s="180"/>
      <c r="G4" s="180"/>
      <c r="H4" s="180"/>
      <c r="I4" s="180"/>
      <c r="J4" s="180"/>
      <c r="K4" s="56"/>
      <c r="L4" s="57" t="str">
        <f>const!C12</f>
        <v>3000 метров</v>
      </c>
      <c r="M4" s="56"/>
      <c r="N4" s="56"/>
      <c r="O4" s="56"/>
      <c r="P4" s="71"/>
      <c r="Q4" s="55" t="s">
        <v>32</v>
      </c>
      <c r="R4" s="55" t="s">
        <v>33</v>
      </c>
      <c r="U4" s="59"/>
      <c r="V4" s="59"/>
      <c r="W4" s="60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</row>
    <row r="5" spans="1:37" ht="12" customHeight="1" thickBot="1">
      <c r="A5" s="61" t="s">
        <v>4</v>
      </c>
      <c r="B5" s="61" t="s">
        <v>0</v>
      </c>
      <c r="C5" s="62" t="s">
        <v>6</v>
      </c>
      <c r="D5" s="61" t="s">
        <v>2</v>
      </c>
      <c r="E5" s="61"/>
      <c r="F5" s="61" t="s">
        <v>1</v>
      </c>
      <c r="G5" s="61"/>
      <c r="H5" s="61" t="s">
        <v>14</v>
      </c>
      <c r="I5" s="61" t="s">
        <v>87</v>
      </c>
      <c r="J5" s="61" t="s">
        <v>7</v>
      </c>
      <c r="K5" s="61"/>
      <c r="L5" s="63" t="s">
        <v>3</v>
      </c>
      <c r="M5" s="63" t="s">
        <v>8</v>
      </c>
      <c r="N5" s="63" t="s">
        <v>11</v>
      </c>
      <c r="O5" s="61" t="s">
        <v>5</v>
      </c>
      <c r="P5" s="71"/>
      <c r="Q5" s="64"/>
      <c r="R5" s="64"/>
      <c r="U5" s="59"/>
      <c r="V5" s="59"/>
      <c r="W5" s="60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7" ht="15" customHeight="1" thickTop="1">
      <c r="A6" s="107">
        <v>1</v>
      </c>
      <c r="B6" s="66">
        <v>41</v>
      </c>
      <c r="C6" s="66" t="s">
        <v>38</v>
      </c>
      <c r="D6" s="108" t="s">
        <v>127</v>
      </c>
      <c r="E6" s="109" t="s">
        <v>37</v>
      </c>
      <c r="F6" s="109"/>
      <c r="G6" s="66"/>
      <c r="H6" s="110"/>
      <c r="I6" s="108" t="s">
        <v>70</v>
      </c>
      <c r="J6" s="110"/>
      <c r="K6" s="163"/>
      <c r="L6" s="82">
        <f aca="true" t="shared" si="0" ref="L6:L13">(P6*60+Q6)/86400</f>
        <v>0.0034724537037037033</v>
      </c>
      <c r="M6" s="54">
        <f aca="true" t="shared" si="1" ref="M6:M14">ROUNDDOWN(L6*86400/2,3)</f>
        <v>150.01</v>
      </c>
      <c r="N6" s="84">
        <f aca="true" t="shared" si="2" ref="N6:N13">(L6-L$6)*86400</f>
        <v>0</v>
      </c>
      <c r="O6" s="25" t="str">
        <f aca="true" t="shared" si="3" ref="O6:O14">IF(L6&lt;=272.9/86400,"МС",IF(L6&lt;=293.2/86400,"КМС",IF(L6&lt;=314.8/86400,"I разр.",IF(L6&lt;=336.4/86400,"II разр.",IF(L6&lt;=363.4/86400,"III разр.",IF(L6&lt;=395.8/86400,"I юн.",""))))))</f>
        <v>I разр.</v>
      </c>
      <c r="P6" s="71">
        <v>5</v>
      </c>
      <c r="Q6" s="64">
        <v>0.02</v>
      </c>
      <c r="R6" s="64"/>
      <c r="U6" s="59"/>
      <c r="V6" s="59"/>
      <c r="W6" s="60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:37" ht="15" customHeight="1">
      <c r="A7" s="65">
        <v>2</v>
      </c>
      <c r="B7" s="60">
        <v>45</v>
      </c>
      <c r="C7" s="60" t="s">
        <v>38</v>
      </c>
      <c r="D7" s="94" t="s">
        <v>96</v>
      </c>
      <c r="E7" s="95" t="s">
        <v>37</v>
      </c>
      <c r="F7" s="95">
        <v>36710</v>
      </c>
      <c r="G7" s="60"/>
      <c r="H7" s="72"/>
      <c r="I7" s="94" t="s">
        <v>39</v>
      </c>
      <c r="J7" s="72"/>
      <c r="K7" s="73"/>
      <c r="L7" s="90">
        <f t="shared" si="0"/>
        <v>0.003616319444444444</v>
      </c>
      <c r="M7" s="33">
        <f t="shared" si="1"/>
        <v>156.225</v>
      </c>
      <c r="N7" s="29">
        <f t="shared" si="2"/>
        <v>12.430000000000009</v>
      </c>
      <c r="O7" s="6" t="str">
        <f t="shared" si="3"/>
        <v>I разр.</v>
      </c>
      <c r="P7" s="71">
        <v>5</v>
      </c>
      <c r="Q7" s="64">
        <v>12.45</v>
      </c>
      <c r="R7" s="64"/>
      <c r="U7" s="59"/>
      <c r="V7" s="59"/>
      <c r="W7" s="60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7" ht="15" customHeight="1">
      <c r="A8" s="65">
        <v>3</v>
      </c>
      <c r="B8" s="60">
        <v>37</v>
      </c>
      <c r="C8" s="60" t="s">
        <v>36</v>
      </c>
      <c r="D8" s="94" t="s">
        <v>92</v>
      </c>
      <c r="E8" s="95" t="s">
        <v>37</v>
      </c>
      <c r="F8" s="95">
        <v>36386</v>
      </c>
      <c r="G8" s="60"/>
      <c r="H8" s="72"/>
      <c r="I8" s="94" t="s">
        <v>39</v>
      </c>
      <c r="J8" s="72"/>
      <c r="K8" s="106"/>
      <c r="L8" s="90">
        <f t="shared" si="0"/>
        <v>0.003657175925925926</v>
      </c>
      <c r="M8" s="33">
        <f t="shared" si="1"/>
        <v>157.99</v>
      </c>
      <c r="N8" s="29">
        <f t="shared" si="2"/>
        <v>15.960000000000054</v>
      </c>
      <c r="O8" s="6" t="str">
        <f t="shared" si="3"/>
        <v>II разр.</v>
      </c>
      <c r="P8" s="71">
        <v>5</v>
      </c>
      <c r="Q8" s="64">
        <v>15.98</v>
      </c>
      <c r="R8" s="64"/>
      <c r="U8" s="59"/>
      <c r="V8" s="59"/>
      <c r="W8" s="60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ht="15" customHeight="1">
      <c r="A9" s="65">
        <v>4</v>
      </c>
      <c r="B9" s="60">
        <v>35</v>
      </c>
      <c r="C9" s="60" t="s">
        <v>36</v>
      </c>
      <c r="D9" s="94" t="s">
        <v>97</v>
      </c>
      <c r="E9" s="95" t="s">
        <v>37</v>
      </c>
      <c r="F9" s="95">
        <v>36618</v>
      </c>
      <c r="G9" s="60"/>
      <c r="H9" s="72"/>
      <c r="I9" s="94" t="s">
        <v>69</v>
      </c>
      <c r="J9" s="72"/>
      <c r="K9" s="106"/>
      <c r="L9" s="90">
        <f t="shared" si="0"/>
        <v>0.003888310185185185</v>
      </c>
      <c r="M9" s="33">
        <f t="shared" si="1"/>
        <v>167.975</v>
      </c>
      <c r="N9" s="29">
        <f t="shared" si="2"/>
        <v>35.930000000000035</v>
      </c>
      <c r="O9" s="6" t="str">
        <f t="shared" si="3"/>
        <v>II разр.</v>
      </c>
      <c r="P9" s="71">
        <v>5</v>
      </c>
      <c r="Q9" s="64">
        <v>35.95</v>
      </c>
      <c r="R9" s="64"/>
      <c r="U9" s="59"/>
      <c r="V9" s="59"/>
      <c r="W9" s="60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ht="15" customHeight="1">
      <c r="A10" s="65">
        <v>5</v>
      </c>
      <c r="B10" s="60">
        <v>46</v>
      </c>
      <c r="C10" s="60" t="s">
        <v>38</v>
      </c>
      <c r="D10" s="94" t="s">
        <v>89</v>
      </c>
      <c r="E10" s="95" t="s">
        <v>37</v>
      </c>
      <c r="F10" s="95">
        <v>36657</v>
      </c>
      <c r="G10" s="60"/>
      <c r="H10" s="72"/>
      <c r="I10" s="94" t="s">
        <v>39</v>
      </c>
      <c r="J10" s="72"/>
      <c r="K10" s="73"/>
      <c r="L10" s="90">
        <f t="shared" si="0"/>
        <v>0.0039454861111111105</v>
      </c>
      <c r="M10" s="33">
        <f t="shared" si="1"/>
        <v>170.445</v>
      </c>
      <c r="N10" s="29">
        <f t="shared" si="2"/>
        <v>40.86999999999999</v>
      </c>
      <c r="O10" s="6" t="str">
        <f t="shared" si="3"/>
        <v>III разр.</v>
      </c>
      <c r="P10" s="71">
        <v>5</v>
      </c>
      <c r="Q10" s="64">
        <v>40.89</v>
      </c>
      <c r="R10" s="64"/>
      <c r="U10" s="59"/>
      <c r="V10" s="59"/>
      <c r="W10" s="60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ht="15" customHeight="1">
      <c r="A11" s="65">
        <v>6</v>
      </c>
      <c r="B11" s="60">
        <v>32</v>
      </c>
      <c r="C11" s="60" t="s">
        <v>36</v>
      </c>
      <c r="D11" s="94" t="s">
        <v>45</v>
      </c>
      <c r="E11" s="95" t="s">
        <v>37</v>
      </c>
      <c r="F11" s="95">
        <v>36131</v>
      </c>
      <c r="G11" s="60"/>
      <c r="H11" s="72"/>
      <c r="I11" s="94" t="s">
        <v>69</v>
      </c>
      <c r="J11" s="72"/>
      <c r="K11" s="106"/>
      <c r="L11" s="90">
        <f t="shared" si="0"/>
        <v>0.0039475694444444445</v>
      </c>
      <c r="M11" s="33">
        <f t="shared" si="1"/>
        <v>170.535</v>
      </c>
      <c r="N11" s="29">
        <f t="shared" si="2"/>
        <v>41.05000000000004</v>
      </c>
      <c r="O11" s="6" t="str">
        <f t="shared" si="3"/>
        <v>III разр.</v>
      </c>
      <c r="P11" s="71">
        <v>5</v>
      </c>
      <c r="Q11" s="64">
        <v>41.07</v>
      </c>
      <c r="R11" s="64"/>
      <c r="U11" s="59"/>
      <c r="V11" s="59"/>
      <c r="W11" s="60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7" ht="15" customHeight="1">
      <c r="A12" s="65">
        <v>7</v>
      </c>
      <c r="B12" s="60">
        <v>31</v>
      </c>
      <c r="C12" s="60" t="s">
        <v>38</v>
      </c>
      <c r="D12" s="94" t="s">
        <v>48</v>
      </c>
      <c r="E12" s="95" t="s">
        <v>37</v>
      </c>
      <c r="F12" s="95">
        <v>36231</v>
      </c>
      <c r="G12" s="60"/>
      <c r="H12" s="72"/>
      <c r="I12" s="94" t="s">
        <v>88</v>
      </c>
      <c r="J12" s="72"/>
      <c r="K12" s="73"/>
      <c r="L12" s="90">
        <f t="shared" si="0"/>
        <v>0.004128472222222222</v>
      </c>
      <c r="M12" s="33">
        <f t="shared" si="1"/>
        <v>178.35</v>
      </c>
      <c r="N12" s="29">
        <f t="shared" si="2"/>
        <v>56.67999999999999</v>
      </c>
      <c r="O12" s="6" t="str">
        <f t="shared" si="3"/>
        <v>III разр.</v>
      </c>
      <c r="P12" s="71">
        <v>5</v>
      </c>
      <c r="Q12" s="64">
        <v>56.7</v>
      </c>
      <c r="R12" s="64"/>
      <c r="U12" s="59"/>
      <c r="V12" s="59"/>
      <c r="W12" s="60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7" ht="15" customHeight="1">
      <c r="A13" s="65">
        <v>8</v>
      </c>
      <c r="B13" s="60">
        <v>39</v>
      </c>
      <c r="C13" s="60" t="s">
        <v>36</v>
      </c>
      <c r="D13" s="94" t="s">
        <v>94</v>
      </c>
      <c r="E13" s="95" t="s">
        <v>37</v>
      </c>
      <c r="F13" s="95">
        <v>36640</v>
      </c>
      <c r="G13" s="60"/>
      <c r="H13" s="72" t="s">
        <v>102</v>
      </c>
      <c r="I13" s="94" t="s">
        <v>69</v>
      </c>
      <c r="J13" s="72"/>
      <c r="K13" s="106"/>
      <c r="L13" s="90">
        <f t="shared" si="0"/>
        <v>0.00417175925925926</v>
      </c>
      <c r="M13" s="33">
        <f t="shared" si="1"/>
        <v>180.22</v>
      </c>
      <c r="N13" s="29">
        <f t="shared" si="2"/>
        <v>60.420000000000066</v>
      </c>
      <c r="O13" s="6" t="str">
        <f t="shared" si="3"/>
        <v>III разр.</v>
      </c>
      <c r="P13" s="71">
        <v>6</v>
      </c>
      <c r="Q13" s="64">
        <v>0.44</v>
      </c>
      <c r="R13" s="64"/>
      <c r="U13" s="59"/>
      <c r="V13" s="59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7" ht="15" customHeight="1">
      <c r="A14" s="65"/>
      <c r="B14" s="60">
        <v>38</v>
      </c>
      <c r="C14" s="60" t="s">
        <v>36</v>
      </c>
      <c r="D14" s="94" t="s">
        <v>90</v>
      </c>
      <c r="E14" s="95" t="s">
        <v>37</v>
      </c>
      <c r="F14" s="95">
        <v>35987</v>
      </c>
      <c r="G14" s="60"/>
      <c r="H14" s="72" t="s">
        <v>64</v>
      </c>
      <c r="I14" s="94" t="s">
        <v>39</v>
      </c>
      <c r="J14" s="72"/>
      <c r="K14" s="106"/>
      <c r="L14" s="90" t="s">
        <v>61</v>
      </c>
      <c r="M14" s="33" t="e">
        <f t="shared" si="1"/>
        <v>#VALUE!</v>
      </c>
      <c r="N14" s="29"/>
      <c r="O14" s="6">
        <f t="shared" si="3"/>
      </c>
      <c r="P14" s="71"/>
      <c r="Q14" s="64"/>
      <c r="R14" s="64"/>
      <c r="U14" s="59"/>
      <c r="V14" s="59"/>
      <c r="W14" s="60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ht="4.5" customHeight="1" thickBot="1">
      <c r="A15" s="96"/>
      <c r="B15" s="97"/>
      <c r="C15" s="97"/>
      <c r="D15" s="111"/>
      <c r="E15" s="112"/>
      <c r="F15" s="97"/>
      <c r="G15" s="97"/>
      <c r="H15" s="113"/>
      <c r="I15" s="97"/>
      <c r="J15" s="113"/>
      <c r="K15" s="114"/>
      <c r="L15" s="103"/>
      <c r="M15" s="104"/>
      <c r="N15" s="105"/>
      <c r="O15" s="96"/>
      <c r="P15" s="71"/>
      <c r="Q15" s="64"/>
      <c r="R15" s="64"/>
      <c r="U15" s="59"/>
      <c r="V15" s="59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7" ht="13.5" customHeight="1" thickTop="1">
      <c r="A16" s="65"/>
      <c r="B16" s="60"/>
      <c r="C16" s="60"/>
      <c r="D16" s="94"/>
      <c r="E16" s="95"/>
      <c r="F16" s="60"/>
      <c r="G16" s="60"/>
      <c r="H16" s="72"/>
      <c r="I16" s="60"/>
      <c r="J16" s="72"/>
      <c r="K16" s="106"/>
      <c r="L16" s="119"/>
      <c r="M16" s="74"/>
      <c r="N16" s="75"/>
      <c r="O16" s="65"/>
      <c r="P16" s="71"/>
      <c r="Q16" s="64"/>
      <c r="R16" s="64"/>
      <c r="U16" s="59"/>
      <c r="V16" s="59"/>
      <c r="W16" s="60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2:15" s="1" customFormat="1" ht="15" customHeight="1">
      <c r="B17" s="120" t="s">
        <v>190</v>
      </c>
      <c r="D17" s="121"/>
      <c r="E17" s="121"/>
      <c r="F17" s="121"/>
      <c r="G17" s="122"/>
      <c r="H17" s="122"/>
      <c r="L17" s="122" t="s">
        <v>188</v>
      </c>
      <c r="O17" s="123"/>
    </row>
    <row r="18" spans="2:15" s="1" customFormat="1" ht="15" customHeight="1">
      <c r="B18" s="120" t="s">
        <v>157</v>
      </c>
      <c r="D18" s="124"/>
      <c r="E18" s="125"/>
      <c r="F18" s="126"/>
      <c r="G18" s="122"/>
      <c r="H18" s="122"/>
      <c r="I18" s="13"/>
      <c r="L18" s="122" t="s">
        <v>191</v>
      </c>
      <c r="O18" s="123"/>
    </row>
    <row r="19" spans="1:37" s="1" customFormat="1" ht="16.5" customHeight="1">
      <c r="A19" s="6"/>
      <c r="B19" s="7"/>
      <c r="C19" s="7"/>
      <c r="D19" s="16"/>
      <c r="E19" s="26"/>
      <c r="F19" s="17"/>
      <c r="G19" s="17"/>
      <c r="H19" s="13"/>
      <c r="I19" s="12"/>
      <c r="J19" s="12"/>
      <c r="K19" s="8"/>
      <c r="L19" s="122" t="s">
        <v>192</v>
      </c>
      <c r="M19" s="33"/>
      <c r="N19" s="29"/>
      <c r="O19" s="6"/>
      <c r="P19" s="5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17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/>
      <c r="B21" s="15"/>
      <c r="C21" s="164" t="s">
        <v>152</v>
      </c>
      <c r="D21" s="164"/>
      <c r="E21" s="164"/>
      <c r="F21" s="164"/>
      <c r="G21" s="164"/>
      <c r="H21" s="164"/>
      <c r="I21" s="164"/>
      <c r="J21" s="164"/>
      <c r="K21" s="15"/>
      <c r="L21" s="18" t="s">
        <v>46</v>
      </c>
      <c r="M21" s="15"/>
      <c r="N21" s="15"/>
      <c r="O21" s="15"/>
      <c r="P21" s="5"/>
      <c r="Q21" s="1" t="s">
        <v>32</v>
      </c>
    </row>
    <row r="22" spans="1:17" ht="13.5" thickBot="1">
      <c r="A22" s="2" t="s">
        <v>4</v>
      </c>
      <c r="B22" s="2" t="s">
        <v>0</v>
      </c>
      <c r="C22" s="10" t="s">
        <v>6</v>
      </c>
      <c r="D22" s="2" t="s">
        <v>2</v>
      </c>
      <c r="E22" s="2"/>
      <c r="F22" s="2" t="s">
        <v>1</v>
      </c>
      <c r="G22" s="2" t="s">
        <v>87</v>
      </c>
      <c r="H22" s="2" t="s">
        <v>14</v>
      </c>
      <c r="I22" s="2" t="s">
        <v>87</v>
      </c>
      <c r="J22" s="2" t="s">
        <v>7</v>
      </c>
      <c r="K22" s="2"/>
      <c r="L22" s="11" t="s">
        <v>3</v>
      </c>
      <c r="M22" s="11" t="s">
        <v>8</v>
      </c>
      <c r="N22" s="11" t="s">
        <v>11</v>
      </c>
      <c r="O22" s="2" t="s">
        <v>5</v>
      </c>
      <c r="P22" s="5"/>
      <c r="Q22" s="19"/>
    </row>
    <row r="23" spans="1:17" ht="14.25" customHeight="1" thickTop="1">
      <c r="A23" s="25">
        <v>1</v>
      </c>
      <c r="B23" s="7">
        <v>60</v>
      </c>
      <c r="C23" s="7" t="s">
        <v>38</v>
      </c>
      <c r="D23" s="14" t="s">
        <v>161</v>
      </c>
      <c r="E23" s="23" t="s">
        <v>62</v>
      </c>
      <c r="F23" s="23">
        <v>35333</v>
      </c>
      <c r="G23" s="14"/>
      <c r="H23" s="12" t="s">
        <v>39</v>
      </c>
      <c r="I23" s="12" t="s">
        <v>39</v>
      </c>
      <c r="J23" s="50"/>
      <c r="K23" s="144"/>
      <c r="L23" s="82">
        <v>0.0033721064814814816</v>
      </c>
      <c r="M23" s="54">
        <v>145.675</v>
      </c>
      <c r="N23" s="29">
        <v>0</v>
      </c>
      <c r="O23" s="25" t="s">
        <v>64</v>
      </c>
      <c r="P23" s="5">
        <v>4</v>
      </c>
      <c r="Q23" s="19">
        <v>51.35</v>
      </c>
    </row>
    <row r="24" spans="1:17" ht="14.25" customHeight="1">
      <c r="A24" s="6">
        <v>2</v>
      </c>
      <c r="B24" s="7">
        <v>67</v>
      </c>
      <c r="C24" s="7" t="s">
        <v>36</v>
      </c>
      <c r="D24" s="14" t="s">
        <v>138</v>
      </c>
      <c r="E24" s="23" t="s">
        <v>62</v>
      </c>
      <c r="F24" s="23">
        <v>35635</v>
      </c>
      <c r="G24" s="14"/>
      <c r="H24" s="12"/>
      <c r="I24" s="12" t="s">
        <v>50</v>
      </c>
      <c r="J24" s="12"/>
      <c r="K24" s="9"/>
      <c r="L24" s="90">
        <v>0.0034046296296296294</v>
      </c>
      <c r="M24" s="33">
        <v>147.08</v>
      </c>
      <c r="N24" s="29">
        <v>2.809999999999974</v>
      </c>
      <c r="O24" s="6" t="s">
        <v>153</v>
      </c>
      <c r="P24" s="5">
        <v>4</v>
      </c>
      <c r="Q24" s="19">
        <v>54.16</v>
      </c>
    </row>
    <row r="25" spans="1:17" ht="14.25" customHeight="1">
      <c r="A25" s="6">
        <v>3</v>
      </c>
      <c r="B25" s="7">
        <v>64</v>
      </c>
      <c r="C25" s="7" t="s">
        <v>36</v>
      </c>
      <c r="D25" s="14" t="s">
        <v>137</v>
      </c>
      <c r="E25" s="23" t="s">
        <v>62</v>
      </c>
      <c r="F25" s="23">
        <v>35915</v>
      </c>
      <c r="G25" s="14"/>
      <c r="H25" s="12" t="s">
        <v>64</v>
      </c>
      <c r="I25" s="12" t="s">
        <v>39</v>
      </c>
      <c r="J25" s="12"/>
      <c r="K25" s="9"/>
      <c r="L25" s="90">
        <v>0.0035083333333333334</v>
      </c>
      <c r="M25" s="33">
        <v>151.56</v>
      </c>
      <c r="N25" s="29">
        <v>11.769999999999994</v>
      </c>
      <c r="O25" s="6" t="s">
        <v>153</v>
      </c>
      <c r="P25" s="5">
        <v>5</v>
      </c>
      <c r="Q25" s="19">
        <v>3.12</v>
      </c>
    </row>
    <row r="26" spans="1:17" ht="14.25" customHeight="1">
      <c r="A26" s="6">
        <v>4</v>
      </c>
      <c r="B26" s="7">
        <v>61</v>
      </c>
      <c r="C26" s="7" t="s">
        <v>36</v>
      </c>
      <c r="D26" s="14" t="s">
        <v>144</v>
      </c>
      <c r="E26" s="23" t="s">
        <v>62</v>
      </c>
      <c r="F26" s="23">
        <v>35696</v>
      </c>
      <c r="G26" s="14"/>
      <c r="H26" s="12"/>
      <c r="I26" s="12" t="s">
        <v>69</v>
      </c>
      <c r="J26" s="12"/>
      <c r="K26" s="9"/>
      <c r="L26" s="90">
        <v>0.0035178240740740743</v>
      </c>
      <c r="M26" s="33">
        <v>151.97</v>
      </c>
      <c r="N26" s="29">
        <v>12.590000000000009</v>
      </c>
      <c r="O26" s="6" t="s">
        <v>153</v>
      </c>
      <c r="P26" s="5">
        <v>5</v>
      </c>
      <c r="Q26" s="19">
        <v>3.94</v>
      </c>
    </row>
    <row r="27" spans="1:17" ht="14.25" customHeight="1">
      <c r="A27" s="6">
        <v>5</v>
      </c>
      <c r="B27" s="7">
        <v>65</v>
      </c>
      <c r="C27" s="7" t="s">
        <v>38</v>
      </c>
      <c r="D27" s="14" t="s">
        <v>140</v>
      </c>
      <c r="E27" s="23" t="s">
        <v>62</v>
      </c>
      <c r="F27" s="23">
        <v>35774</v>
      </c>
      <c r="G27" s="14"/>
      <c r="H27" s="12" t="s">
        <v>64</v>
      </c>
      <c r="I27" s="12" t="s">
        <v>39</v>
      </c>
      <c r="J27" s="12"/>
      <c r="K27" s="8"/>
      <c r="L27" s="90">
        <v>0.0035240740740740744</v>
      </c>
      <c r="M27" s="33">
        <v>152.24</v>
      </c>
      <c r="N27" s="29">
        <v>13.130000000000024</v>
      </c>
      <c r="O27" s="6" t="s">
        <v>153</v>
      </c>
      <c r="P27" s="5">
        <v>5</v>
      </c>
      <c r="Q27" s="19">
        <v>4.48</v>
      </c>
    </row>
    <row r="28" spans="1:17" ht="14.25" customHeight="1">
      <c r="A28" s="6">
        <v>6</v>
      </c>
      <c r="B28" s="7">
        <v>63</v>
      </c>
      <c r="C28" s="7" t="s">
        <v>38</v>
      </c>
      <c r="D28" s="14" t="s">
        <v>149</v>
      </c>
      <c r="E28" s="23" t="s">
        <v>62</v>
      </c>
      <c r="F28" s="23">
        <v>35645</v>
      </c>
      <c r="G28" s="14"/>
      <c r="H28" s="12" t="s">
        <v>102</v>
      </c>
      <c r="I28" s="12" t="s">
        <v>88</v>
      </c>
      <c r="J28" s="12"/>
      <c r="K28" s="8"/>
      <c r="L28" s="90">
        <v>0.003586574074074074</v>
      </c>
      <c r="M28" s="33">
        <v>154.94</v>
      </c>
      <c r="N28" s="29">
        <v>18.52999999999999</v>
      </c>
      <c r="O28" s="6" t="s">
        <v>153</v>
      </c>
      <c r="P28" s="5">
        <v>5</v>
      </c>
      <c r="Q28" s="19">
        <v>9.88</v>
      </c>
    </row>
    <row r="29" spans="1:17" ht="14.25" customHeight="1">
      <c r="A29" s="6">
        <v>7</v>
      </c>
      <c r="B29" s="7">
        <v>62</v>
      </c>
      <c r="C29" s="7" t="s">
        <v>38</v>
      </c>
      <c r="D29" s="14" t="s">
        <v>145</v>
      </c>
      <c r="E29" s="23" t="s">
        <v>62</v>
      </c>
      <c r="F29" s="23">
        <v>35799</v>
      </c>
      <c r="G29" s="14"/>
      <c r="H29" s="12"/>
      <c r="I29" s="12" t="s">
        <v>69</v>
      </c>
      <c r="J29" s="12"/>
      <c r="K29" s="8"/>
      <c r="L29" s="90">
        <v>0.0036325231481481486</v>
      </c>
      <c r="M29" s="33">
        <v>156.925</v>
      </c>
      <c r="N29" s="29">
        <v>22.500000000000032</v>
      </c>
      <c r="O29" s="6" t="s">
        <v>153</v>
      </c>
      <c r="P29" s="5">
        <v>5</v>
      </c>
      <c r="Q29" s="19">
        <v>13.85</v>
      </c>
    </row>
    <row r="30" spans="1:17" ht="14.25" customHeight="1">
      <c r="A30" s="6">
        <v>8</v>
      </c>
      <c r="B30" s="7">
        <v>56</v>
      </c>
      <c r="C30" s="7" t="s">
        <v>36</v>
      </c>
      <c r="D30" s="14" t="s">
        <v>146</v>
      </c>
      <c r="E30" s="23" t="s">
        <v>62</v>
      </c>
      <c r="F30" s="23">
        <v>35384</v>
      </c>
      <c r="G30" s="14"/>
      <c r="H30" s="12"/>
      <c r="I30" s="12" t="s">
        <v>69</v>
      </c>
      <c r="J30" s="12"/>
      <c r="K30" s="9"/>
      <c r="L30" s="90">
        <v>0.003709375</v>
      </c>
      <c r="M30" s="33">
        <v>160.245</v>
      </c>
      <c r="N30" s="29">
        <v>29.139999999999993</v>
      </c>
      <c r="O30" s="6" t="s">
        <v>154</v>
      </c>
      <c r="P30" s="5">
        <v>5</v>
      </c>
      <c r="Q30" s="19">
        <v>20.49</v>
      </c>
    </row>
    <row r="31" spans="1:17" ht="14.25" customHeight="1">
      <c r="A31" s="6">
        <v>9</v>
      </c>
      <c r="B31" s="60">
        <v>55</v>
      </c>
      <c r="C31" s="60" t="s">
        <v>38</v>
      </c>
      <c r="D31" s="94" t="s">
        <v>129</v>
      </c>
      <c r="E31" s="95" t="s">
        <v>62</v>
      </c>
      <c r="F31" s="95">
        <v>35955</v>
      </c>
      <c r="G31" s="60"/>
      <c r="H31" s="72"/>
      <c r="I31" s="72" t="s">
        <v>69</v>
      </c>
      <c r="J31" s="12"/>
      <c r="K31" s="8"/>
      <c r="L31" s="90">
        <v>0.004048148148148148</v>
      </c>
      <c r="M31" s="33">
        <v>174.88</v>
      </c>
      <c r="N31" s="29">
        <v>58.409999999999975</v>
      </c>
      <c r="O31" s="6" t="s">
        <v>164</v>
      </c>
      <c r="P31" s="5">
        <v>5</v>
      </c>
      <c r="Q31" s="19">
        <v>49.76</v>
      </c>
    </row>
    <row r="32" spans="1:17" ht="3" customHeight="1" thickBot="1">
      <c r="A32" s="34"/>
      <c r="B32" s="35"/>
      <c r="C32" s="35"/>
      <c r="D32" s="40"/>
      <c r="E32" s="86"/>
      <c r="F32" s="35"/>
      <c r="G32" s="35"/>
      <c r="H32" s="41"/>
      <c r="I32" s="35"/>
      <c r="J32" s="41"/>
      <c r="K32" s="91"/>
      <c r="L32" s="88"/>
      <c r="M32" s="89"/>
      <c r="N32" s="81"/>
      <c r="O32" s="34"/>
      <c r="P32" s="5"/>
      <c r="Q32" s="19"/>
    </row>
    <row r="33" spans="1:17" ht="13.5" thickTop="1">
      <c r="A33" s="6"/>
      <c r="B33" s="7"/>
      <c r="C33" s="7"/>
      <c r="D33" s="16"/>
      <c r="E33" s="26"/>
      <c r="F33" s="17"/>
      <c r="G33" s="17"/>
      <c r="H33" s="13"/>
      <c r="I33" s="12"/>
      <c r="J33" s="12"/>
      <c r="K33" s="8"/>
      <c r="L33" s="21"/>
      <c r="M33" s="33"/>
      <c r="N33" s="29"/>
      <c r="O33" s="6"/>
      <c r="P33" s="5"/>
      <c r="Q33" s="19"/>
    </row>
    <row r="34" spans="1:17" ht="12.75">
      <c r="A34" s="1"/>
      <c r="B34" s="120" t="s">
        <v>193</v>
      </c>
      <c r="C34" s="1"/>
      <c r="D34" s="121"/>
      <c r="E34" s="121"/>
      <c r="F34" s="121"/>
      <c r="G34" s="122"/>
      <c r="H34" s="122"/>
      <c r="I34" s="1"/>
      <c r="J34" s="1"/>
      <c r="K34" s="1"/>
      <c r="L34" s="122" t="s">
        <v>188</v>
      </c>
      <c r="M34" s="1"/>
      <c r="N34" s="1"/>
      <c r="O34" s="1"/>
      <c r="P34" s="1"/>
      <c r="Q34" s="1"/>
    </row>
    <row r="35" spans="1:17" ht="12.75">
      <c r="A35" s="1"/>
      <c r="B35" s="120" t="s">
        <v>194</v>
      </c>
      <c r="C35" s="1"/>
      <c r="D35" s="124"/>
      <c r="E35" s="125"/>
      <c r="F35" s="126"/>
      <c r="G35" s="122"/>
      <c r="H35" s="122"/>
      <c r="I35" s="13"/>
      <c r="J35" s="1"/>
      <c r="K35" s="1"/>
      <c r="L35" s="122" t="s">
        <v>191</v>
      </c>
      <c r="M35" s="1"/>
      <c r="N35" s="1"/>
      <c r="O35" s="1"/>
      <c r="P35" s="1"/>
      <c r="Q35" s="1"/>
    </row>
    <row r="36" spans="1:17" ht="12.75">
      <c r="A36" s="1"/>
      <c r="B36" s="7"/>
      <c r="C36" s="7"/>
      <c r="D36" s="16"/>
      <c r="E36" s="26"/>
      <c r="F36" s="17"/>
      <c r="G36" s="17"/>
      <c r="H36" s="13"/>
      <c r="I36" s="12"/>
      <c r="J36" s="12"/>
      <c r="K36" s="8"/>
      <c r="L36" s="122" t="s">
        <v>192</v>
      </c>
      <c r="M36" s="33"/>
      <c r="N36" s="29"/>
      <c r="O36" s="1"/>
      <c r="P36" s="1"/>
      <c r="Q36" s="1"/>
    </row>
    <row r="38" ht="19.5" customHeight="1"/>
    <row r="39" spans="1:17" ht="15">
      <c r="A39" s="1"/>
      <c r="B39" s="15"/>
      <c r="C39" s="164" t="s">
        <v>186</v>
      </c>
      <c r="D39" s="164"/>
      <c r="E39" s="164"/>
      <c r="F39" s="164"/>
      <c r="G39" s="164"/>
      <c r="H39" s="164"/>
      <c r="I39" s="164"/>
      <c r="J39" s="164"/>
      <c r="K39" s="15"/>
      <c r="L39" s="18" t="s">
        <v>46</v>
      </c>
      <c r="M39" s="15"/>
      <c r="N39" s="15"/>
      <c r="O39" s="15"/>
      <c r="P39" s="5"/>
      <c r="Q39" s="1" t="s">
        <v>32</v>
      </c>
    </row>
    <row r="40" spans="1:17" ht="13.5" thickBot="1">
      <c r="A40" s="2" t="s">
        <v>4</v>
      </c>
      <c r="B40" s="2" t="s">
        <v>0</v>
      </c>
      <c r="C40" s="10" t="s">
        <v>6</v>
      </c>
      <c r="D40" s="2" t="s">
        <v>2</v>
      </c>
      <c r="E40" s="2"/>
      <c r="F40" s="2" t="s">
        <v>1</v>
      </c>
      <c r="G40" s="2"/>
      <c r="H40" s="2" t="s">
        <v>14</v>
      </c>
      <c r="I40" s="2" t="s">
        <v>87</v>
      </c>
      <c r="J40" s="2" t="s">
        <v>7</v>
      </c>
      <c r="K40" s="2"/>
      <c r="L40" s="11" t="s">
        <v>3</v>
      </c>
      <c r="M40" s="11"/>
      <c r="N40" s="11" t="s">
        <v>11</v>
      </c>
      <c r="O40" s="2" t="s">
        <v>5</v>
      </c>
      <c r="P40" s="5"/>
      <c r="Q40" s="19"/>
    </row>
    <row r="41" spans="1:17" ht="13.5" thickTop="1">
      <c r="A41" s="6">
        <v>1</v>
      </c>
      <c r="B41" s="60">
        <v>71</v>
      </c>
      <c r="C41" s="60" t="s">
        <v>36</v>
      </c>
      <c r="D41" s="94" t="s">
        <v>180</v>
      </c>
      <c r="E41" s="95" t="s">
        <v>170</v>
      </c>
      <c r="F41" s="95">
        <v>35101</v>
      </c>
      <c r="G41" s="60"/>
      <c r="H41" s="72"/>
      <c r="I41" s="94" t="s">
        <v>39</v>
      </c>
      <c r="J41" s="13"/>
      <c r="K41" s="8"/>
      <c r="L41" s="90">
        <v>0.0034583333333333337</v>
      </c>
      <c r="M41" s="33">
        <v>149.4</v>
      </c>
      <c r="N41" s="29">
        <v>0</v>
      </c>
      <c r="O41" s="25" t="s">
        <v>153</v>
      </c>
      <c r="P41" s="3">
        <v>4</v>
      </c>
      <c r="Q41" s="19">
        <v>58.8</v>
      </c>
    </row>
    <row r="42" spans="1:17" ht="12.75">
      <c r="A42" s="6">
        <v>2</v>
      </c>
      <c r="B42" s="60">
        <v>85</v>
      </c>
      <c r="C42" s="60" t="s">
        <v>38</v>
      </c>
      <c r="D42" s="94" t="s">
        <v>195</v>
      </c>
      <c r="E42" s="95" t="s">
        <v>26</v>
      </c>
      <c r="F42" s="95"/>
      <c r="G42" s="60"/>
      <c r="H42" s="72"/>
      <c r="I42" s="94" t="s">
        <v>39</v>
      </c>
      <c r="J42" s="13"/>
      <c r="K42" s="8"/>
      <c r="L42" s="90">
        <v>0.003520601851851852</v>
      </c>
      <c r="M42" s="33">
        <v>152.09</v>
      </c>
      <c r="N42" s="29">
        <v>5.379999999999987</v>
      </c>
      <c r="O42" s="6" t="s">
        <v>153</v>
      </c>
      <c r="P42" s="3">
        <v>5</v>
      </c>
      <c r="Q42" s="19">
        <v>4.18</v>
      </c>
    </row>
    <row r="43" spans="1:17" ht="12.75">
      <c r="A43" s="6" t="s">
        <v>189</v>
      </c>
      <c r="B43" s="7">
        <v>76</v>
      </c>
      <c r="C43" s="7" t="s">
        <v>38</v>
      </c>
      <c r="D43" s="16" t="s">
        <v>196</v>
      </c>
      <c r="E43" s="26" t="s">
        <v>170</v>
      </c>
      <c r="F43" s="26">
        <v>34806</v>
      </c>
      <c r="G43" s="17"/>
      <c r="H43" s="13"/>
      <c r="I43" s="13" t="s">
        <v>50</v>
      </c>
      <c r="J43" s="13"/>
      <c r="K43" s="8"/>
      <c r="L43" s="90">
        <v>0.003283217592592593</v>
      </c>
      <c r="M43" s="33">
        <v>141.835</v>
      </c>
      <c r="N43" s="29">
        <v>0</v>
      </c>
      <c r="O43" s="6" t="s">
        <v>64</v>
      </c>
      <c r="P43" s="3">
        <v>4</v>
      </c>
      <c r="Q43" s="19">
        <v>43.67</v>
      </c>
    </row>
    <row r="44" spans="1:17" ht="12.75">
      <c r="A44" s="6" t="s">
        <v>189</v>
      </c>
      <c r="B44" s="7">
        <v>74</v>
      </c>
      <c r="C44" s="7" t="s">
        <v>36</v>
      </c>
      <c r="D44" s="16" t="s">
        <v>197</v>
      </c>
      <c r="E44" s="26" t="s">
        <v>170</v>
      </c>
      <c r="F44" s="26">
        <v>34684</v>
      </c>
      <c r="G44" s="17"/>
      <c r="H44" s="13"/>
      <c r="I44" s="13" t="s">
        <v>50</v>
      </c>
      <c r="J44" s="13"/>
      <c r="K44" s="9"/>
      <c r="L44" s="90">
        <v>0.003335300925925926</v>
      </c>
      <c r="M44" s="33">
        <v>144.085</v>
      </c>
      <c r="N44" s="29">
        <v>4.499999999999991</v>
      </c>
      <c r="O44" s="6" t="s">
        <v>64</v>
      </c>
      <c r="P44" s="3">
        <v>4</v>
      </c>
      <c r="Q44" s="19">
        <v>48.17</v>
      </c>
    </row>
    <row r="45" spans="1:17" ht="5.25" customHeight="1" thickBot="1">
      <c r="A45" s="34"/>
      <c r="B45" s="35"/>
      <c r="C45" s="35"/>
      <c r="D45" s="40"/>
      <c r="E45" s="86"/>
      <c r="F45" s="35"/>
      <c r="G45" s="35"/>
      <c r="H45" s="41"/>
      <c r="I45" s="35"/>
      <c r="J45" s="41"/>
      <c r="K45" s="91"/>
      <c r="L45" s="88"/>
      <c r="M45" s="89"/>
      <c r="N45" s="81"/>
      <c r="O45" s="34"/>
      <c r="P45" s="5"/>
      <c r="Q45" s="19"/>
    </row>
    <row r="46" spans="1:17" ht="13.5" thickTop="1">
      <c r="A46" s="6"/>
      <c r="B46" s="7"/>
      <c r="C46" s="7"/>
      <c r="D46" s="16"/>
      <c r="E46" s="26"/>
      <c r="F46" s="17"/>
      <c r="G46" s="17"/>
      <c r="H46" s="13"/>
      <c r="I46" s="12"/>
      <c r="J46" s="12"/>
      <c r="K46" s="8"/>
      <c r="L46" s="21"/>
      <c r="M46" s="33"/>
      <c r="N46" s="29"/>
      <c r="O46" s="6"/>
      <c r="P46" s="5"/>
      <c r="Q46" s="19"/>
    </row>
    <row r="47" spans="1:17" ht="12.75">
      <c r="A47" s="1"/>
      <c r="B47" s="120" t="s">
        <v>198</v>
      </c>
      <c r="C47" s="1"/>
      <c r="D47" s="121"/>
      <c r="E47" s="121"/>
      <c r="F47" s="121"/>
      <c r="G47" s="122"/>
      <c r="H47" s="122"/>
      <c r="I47" s="1"/>
      <c r="J47" s="1"/>
      <c r="K47" s="1"/>
      <c r="L47" s="122" t="s">
        <v>188</v>
      </c>
      <c r="M47" s="1"/>
      <c r="N47" s="1"/>
      <c r="O47" s="1"/>
      <c r="P47" s="1"/>
      <c r="Q47" s="1"/>
    </row>
    <row r="48" spans="1:17" ht="12.75">
      <c r="A48" s="1"/>
      <c r="B48" s="120" t="s">
        <v>157</v>
      </c>
      <c r="C48" s="1"/>
      <c r="D48" s="124"/>
      <c r="E48" s="125"/>
      <c r="F48" s="126"/>
      <c r="G48" s="122"/>
      <c r="H48" s="122"/>
      <c r="I48" s="13"/>
      <c r="J48" s="1"/>
      <c r="K48" s="1"/>
      <c r="L48" s="122" t="s">
        <v>191</v>
      </c>
      <c r="M48" s="1"/>
      <c r="N48" s="1"/>
      <c r="O48" s="1"/>
      <c r="P48" s="1"/>
      <c r="Q48" s="1"/>
    </row>
    <row r="49" spans="1:17" ht="12.75">
      <c r="A49" s="1"/>
      <c r="B49" s="7"/>
      <c r="C49" s="7"/>
      <c r="D49" s="16"/>
      <c r="E49" s="26"/>
      <c r="F49" s="17"/>
      <c r="G49" s="17"/>
      <c r="H49" s="13"/>
      <c r="I49" s="12"/>
      <c r="J49" s="12"/>
      <c r="K49" s="8"/>
      <c r="L49" s="122" t="s">
        <v>192</v>
      </c>
      <c r="M49" s="33"/>
      <c r="N49" s="29"/>
      <c r="O49" s="1"/>
      <c r="P49" s="1"/>
      <c r="Q49" s="1"/>
    </row>
  </sheetData>
  <sheetProtection/>
  <mergeCells count="7">
    <mergeCell ref="C39:J39"/>
    <mergeCell ref="A1:O1"/>
    <mergeCell ref="A2:O2"/>
    <mergeCell ref="A3:D3"/>
    <mergeCell ref="J3:O3"/>
    <mergeCell ref="C4:J4"/>
    <mergeCell ref="C21:J21"/>
  </mergeCells>
  <printOptions/>
  <pageMargins left="0.5905511811023623" right="0.1968503937007874" top="0.3937007874015748" bottom="0.3937007874015748" header="0.5118110236220472" footer="0.3937007874015748"/>
  <pageSetup horizontalDpi="600" verticalDpi="600" orientation="portrait" paperSize="9" scale="105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15</v>
      </c>
      <c r="B1" t="s">
        <v>16</v>
      </c>
      <c r="C1" s="43" t="s">
        <v>104</v>
      </c>
    </row>
    <row r="2" spans="2:3" ht="12.75">
      <c r="B2" t="s">
        <v>17</v>
      </c>
      <c r="C2" s="43" t="s">
        <v>105</v>
      </c>
    </row>
    <row r="3" spans="1:3" ht="12.75">
      <c r="A3" t="s">
        <v>18</v>
      </c>
      <c r="B3" t="s">
        <v>19</v>
      </c>
      <c r="C3" s="43" t="s">
        <v>106</v>
      </c>
    </row>
    <row r="4" spans="2:3" ht="12.75">
      <c r="B4" t="s">
        <v>20</v>
      </c>
      <c r="C4" s="43" t="s">
        <v>107</v>
      </c>
    </row>
    <row r="5" spans="2:3" ht="12.75">
      <c r="B5" t="s">
        <v>21</v>
      </c>
      <c r="C5" s="43" t="s">
        <v>108</v>
      </c>
    </row>
    <row r="6" spans="2:3" ht="12.75">
      <c r="B6" t="s">
        <v>22</v>
      </c>
      <c r="C6" s="43"/>
    </row>
    <row r="7" spans="1:3" ht="12.75">
      <c r="A7" s="43" t="s">
        <v>24</v>
      </c>
      <c r="B7" s="43" t="s">
        <v>25</v>
      </c>
      <c r="C7" s="43" t="s">
        <v>13</v>
      </c>
    </row>
    <row r="8" spans="2:3" ht="12.75">
      <c r="B8" s="43" t="s">
        <v>26</v>
      </c>
      <c r="C8" s="43" t="s">
        <v>12</v>
      </c>
    </row>
    <row r="9" spans="1:3" ht="12.75">
      <c r="A9" s="43" t="s">
        <v>27</v>
      </c>
      <c r="B9" s="45" t="s">
        <v>28</v>
      </c>
      <c r="C9" s="43" t="s">
        <v>10</v>
      </c>
    </row>
    <row r="10" spans="2:3" ht="12.75">
      <c r="B10" s="45" t="s">
        <v>29</v>
      </c>
      <c r="C10" s="43" t="s">
        <v>40</v>
      </c>
    </row>
    <row r="11" spans="2:3" ht="12.75">
      <c r="B11" s="45" t="s">
        <v>30</v>
      </c>
      <c r="C11" s="43" t="s">
        <v>44</v>
      </c>
    </row>
    <row r="12" spans="2:3" ht="12.75">
      <c r="B12" s="45" t="s">
        <v>31</v>
      </c>
      <c r="C12" s="43" t="s">
        <v>46</v>
      </c>
    </row>
    <row r="13" spans="2:3" ht="12.75">
      <c r="B13" s="45" t="s">
        <v>28</v>
      </c>
      <c r="C13" s="43" t="s">
        <v>9</v>
      </c>
    </row>
    <row r="14" spans="2:3" ht="12.75">
      <c r="B14" s="45" t="s">
        <v>29</v>
      </c>
      <c r="C14" s="43" t="s">
        <v>41</v>
      </c>
    </row>
    <row r="15" spans="2:3" ht="12.75">
      <c r="B15" s="45" t="s">
        <v>30</v>
      </c>
      <c r="C15" s="43" t="s">
        <v>43</v>
      </c>
    </row>
    <row r="16" spans="2:3" ht="12.75">
      <c r="B16" s="45" t="s">
        <v>31</v>
      </c>
      <c r="C16" s="4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2013-12-01T09:39:22Z</cp:lastPrinted>
  <dcterms:created xsi:type="dcterms:W3CDTF">1996-10-08T23:32:33Z</dcterms:created>
  <dcterms:modified xsi:type="dcterms:W3CDTF">2013-12-01T09:39:29Z</dcterms:modified>
  <cp:category/>
  <cp:version/>
  <cp:contentType/>
  <cp:contentStatus/>
</cp:coreProperties>
</file>