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500_01" sheetId="1" r:id="rId1"/>
    <sheet name="500_02" sheetId="2" r:id="rId2"/>
    <sheet name="1000_01" sheetId="3" r:id="rId3"/>
    <sheet name="1000_02" sheetId="4" r:id="rId4"/>
    <sheet name="1000_21" sheetId="5" r:id="rId5"/>
    <sheet name="1000_22" sheetId="6" r:id="rId6"/>
    <sheet name="const" sheetId="7" r:id="rId7"/>
    <sheet name="Лист1" sheetId="8" r:id="rId8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5">'1000_22'!#REF!</definedName>
    <definedName name="Men1000_1" localSheetId="4">'1000_21'!#REF!</definedName>
    <definedName name="Men1000_1">'1000_01'!$B$6:$B$25</definedName>
    <definedName name="Men1000_2">'1000_21'!$B$6:$B$18</definedName>
    <definedName name="Men500_1">'500_01'!$B$7:$B$31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5">'1000_22'!#REF!</definedName>
    <definedName name="Women1000_1">'1000_02'!$B$6:$B$28</definedName>
    <definedName name="Women1000_2">'1000_22'!$B$6:$B$23</definedName>
    <definedName name="Women500" localSheetId="1">'500_02'!#REF!</definedName>
    <definedName name="Women500_1">'500_02'!$B$7:$B$31</definedName>
    <definedName name="Women500_2">#REF!</definedName>
    <definedName name="_xlnm.Print_Titles" localSheetId="2">'1000_01'!$1:$3</definedName>
    <definedName name="_xlnm.Print_Titles" localSheetId="3">'1000_02'!$1:$3</definedName>
    <definedName name="_xlnm.Print_Titles" localSheetId="4">'1000_21'!$1:$3</definedName>
    <definedName name="_xlnm.Print_Titles" localSheetId="5">'1000_22'!$1:$3</definedName>
    <definedName name="_xlnm.Print_Titles" localSheetId="0">'500_01'!$1:$6</definedName>
    <definedName name="_xlnm.Print_Titles" localSheetId="1">'500_02'!$1:$6</definedName>
    <definedName name="_xlnm.Print_Area" localSheetId="2">'1000_01'!$A$1:$O$29</definedName>
    <definedName name="_xlnm.Print_Area" localSheetId="3">'1000_02'!$A$1:$O$35</definedName>
    <definedName name="_xlnm.Print_Area" localSheetId="4">'1000_21'!$A$1:$O$23</definedName>
    <definedName name="_xlnm.Print_Area" localSheetId="5">'1000_22'!$A$1:$O$47</definedName>
    <definedName name="_xlnm.Print_Area" localSheetId="0">'500_01'!$A$1:$O$38</definedName>
    <definedName name="_xlnm.Print_Area" localSheetId="1">'500_02'!$A$1:$O$38</definedName>
  </definedNames>
  <calcPr calcMode="manual" fullCalcOnLoad="1"/>
</workbook>
</file>

<file path=xl/sharedStrings.xml><?xml version="1.0" encoding="utf-8"?>
<sst xmlns="http://schemas.openxmlformats.org/spreadsheetml/2006/main" count="720" uniqueCount="130">
  <si>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</si>
  <si>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</si>
  <si>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</si>
  <si>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</si>
  <si>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</si>
  <si>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</si>
  <si>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</si>
  <si>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</si>
  <si>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</si>
  <si>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</si>
  <si>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</si>
  <si>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</si>
  <si>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1000 метров</t>
  </si>
  <si>
    <t>1000м</t>
  </si>
  <si>
    <t>1.23,00</t>
  </si>
  <si>
    <t>1.17,50</t>
  </si>
  <si>
    <t>1.17,00</t>
  </si>
  <si>
    <t>1.10,50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</si>
  <si>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</si>
  <si>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</si>
  <si>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</si>
  <si>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</si>
  <si>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</si>
  <si>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</si>
  <si>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</si>
  <si>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</si>
  <si>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</si>
  <si>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</si>
  <si>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</si>
  <si>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</si>
  <si>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</si>
  <si>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Юноши младшего возраста</t>
  </si>
  <si>
    <t>Девушки младшего возраста</t>
  </si>
  <si>
    <t>300м</t>
  </si>
  <si>
    <t>300 метров</t>
  </si>
  <si>
    <t>Дистанции</t>
  </si>
  <si>
    <t>№ 1</t>
  </si>
  <si>
    <t>№ 2</t>
  </si>
  <si>
    <t>№ 3</t>
  </si>
  <si>
    <t>№ 4</t>
  </si>
  <si>
    <t>i</t>
  </si>
  <si>
    <t>o</t>
  </si>
  <si>
    <t>DNS</t>
  </si>
  <si>
    <t>мл</t>
  </si>
  <si>
    <t>Московская область</t>
  </si>
  <si>
    <t>мл в/к</t>
  </si>
  <si>
    <t>Новиков Денис</t>
  </si>
  <si>
    <t>Тонян Эмиль</t>
  </si>
  <si>
    <t>в/к</t>
  </si>
  <si>
    <t>Алдошкин Даниил</t>
  </si>
  <si>
    <t>Гаврилин Виктор</t>
  </si>
  <si>
    <t>Седов Лев</t>
  </si>
  <si>
    <t>Белокопытов Антон</t>
  </si>
  <si>
    <t>Матвеев Матвей</t>
  </si>
  <si>
    <t>Точилкин Никита</t>
  </si>
  <si>
    <t>Раенко Виктор</t>
  </si>
  <si>
    <t>Росляков Кирилл</t>
  </si>
  <si>
    <t>Автономова Марина</t>
  </si>
  <si>
    <t>Перова София</t>
  </si>
  <si>
    <t>Корчагина Екатерина</t>
  </si>
  <si>
    <t>Павловская Мария</t>
  </si>
  <si>
    <t>Чекед Анастасия</t>
  </si>
  <si>
    <t>Гараева Анастасия</t>
  </si>
  <si>
    <t>Черняева Ольга</t>
  </si>
  <si>
    <t>Трепелкова Анастасия</t>
  </si>
  <si>
    <t>Павлова Елизавета</t>
  </si>
  <si>
    <t>Бобкова Анна</t>
  </si>
  <si>
    <t>Гигава Ангелина</t>
  </si>
  <si>
    <t>Пшеничникова Елизавета</t>
  </si>
  <si>
    <t>Тимохина Мария</t>
  </si>
  <si>
    <t>Возр.группа</t>
  </si>
  <si>
    <t>DNF</t>
  </si>
  <si>
    <t>Галкин Георгий</t>
  </si>
  <si>
    <t>Червяков Даниил</t>
  </si>
  <si>
    <t>Корнилов Никита</t>
  </si>
  <si>
    <t>Тверская область</t>
  </si>
  <si>
    <t>Калашников Олег</t>
  </si>
  <si>
    <t>Орлов Илья</t>
  </si>
  <si>
    <t>Парамонов Данил</t>
  </si>
  <si>
    <t>Государев Матвей</t>
  </si>
  <si>
    <t>Демидов Артем</t>
  </si>
  <si>
    <t>Регион</t>
  </si>
  <si>
    <t>Таунгавер Ирина</t>
  </si>
  <si>
    <t>Гец Виктория</t>
  </si>
  <si>
    <t>Шумова Алена</t>
  </si>
  <si>
    <t>Таунгавер Марина</t>
  </si>
  <si>
    <t>Андреева Полина</t>
  </si>
  <si>
    <t>Варанкина Анна</t>
  </si>
  <si>
    <t>Возр.</t>
  </si>
  <si>
    <t>t льда: -6,4</t>
  </si>
  <si>
    <t>"Первенство СДЮСШОР "Комета"</t>
  </si>
  <si>
    <t>30 ноября 2013г.</t>
  </si>
  <si>
    <t>30.11. - 01.12. 2013г.</t>
  </si>
  <si>
    <t>01 декабря 2013г.</t>
  </si>
  <si>
    <t xml:space="preserve"> (отдельные дистанции)</t>
  </si>
  <si>
    <t>Равчеев Александр</t>
  </si>
  <si>
    <t>Сыкало Степан</t>
  </si>
  <si>
    <t>Садофьев Илья</t>
  </si>
  <si>
    <t>Синаев Денис</t>
  </si>
  <si>
    <t>Шарапов Максим</t>
  </si>
  <si>
    <t>Иванов Алексей</t>
  </si>
  <si>
    <t>Черняева Анастасия</t>
  </si>
  <si>
    <t>Мехедова Камила</t>
  </si>
  <si>
    <t>Молоканова Ольга</t>
  </si>
  <si>
    <t>Шацких Анастасия</t>
  </si>
  <si>
    <t>Матвеева Александра</t>
  </si>
  <si>
    <t>Начало: 09:00</t>
  </si>
  <si>
    <t>t льда: -6,7</t>
  </si>
  <si>
    <t>t воздуха: +13,9</t>
  </si>
  <si>
    <t>влажность: 35 %</t>
  </si>
  <si>
    <t>Окончание: 09:10</t>
  </si>
  <si>
    <t>Начало: 09:10</t>
  </si>
  <si>
    <t>Окончание: 09:25</t>
  </si>
  <si>
    <t>Начало: 09:40</t>
  </si>
  <si>
    <t>DQ</t>
  </si>
  <si>
    <t>Окончание: 09:55</t>
  </si>
  <si>
    <t>Начало: 09:55</t>
  </si>
  <si>
    <t>Окончание: 10:05</t>
  </si>
  <si>
    <t>Начало: 10:00</t>
  </si>
  <si>
    <t>t воздуха: +13,3</t>
  </si>
  <si>
    <t>влажность: 34 %</t>
  </si>
  <si>
    <t>Окончание: 10:10</t>
  </si>
  <si>
    <t>Начало: 10:10</t>
  </si>
  <si>
    <t>Окончание: 10:20</t>
  </si>
  <si>
    <t>II разр.</t>
  </si>
  <si>
    <t>III разр.</t>
  </si>
  <si>
    <t>I юн.</t>
  </si>
  <si>
    <t>II юн.</t>
  </si>
  <si>
    <t>III юн.</t>
  </si>
  <si>
    <t/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</si>
</sst>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</numFmts>
  <fonts count="4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2" fontId="3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2" fontId="3" fillId="0" borderId="12" xfId="0" applyNumberFormat="1" applyFont="1" applyBorder="1" applyAlignment="1">
      <alignment horizontal="left" vertical="justify" wrapText="1"/>
    </xf>
    <xf numFmtId="2" fontId="3" fillId="0" borderId="11" xfId="0" applyNumberFormat="1" applyFont="1" applyBorder="1" applyAlignment="1">
      <alignment horizontal="left" vertical="justify" wrapText="1"/>
    </xf>
    <xf numFmtId="202" fontId="1" fillId="0" borderId="11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180" fontId="1" fillId="0" borderId="10" xfId="0" applyNumberFormat="1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182" fontId="3" fillId="0" borderId="12" xfId="0" applyNumberFormat="1" applyFont="1" applyBorder="1" applyAlignment="1">
      <alignment horizontal="left" vertical="justify"/>
    </xf>
    <xf numFmtId="182" fontId="3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vertical="justify"/>
    </xf>
    <xf numFmtId="180" fontId="1" fillId="0" borderId="11" xfId="0" applyNumberFormat="1" applyFont="1" applyFill="1" applyBorder="1" applyAlignment="1">
      <alignment vertical="justify"/>
    </xf>
    <xf numFmtId="0" fontId="11" fillId="0" borderId="0" xfId="0" applyFont="1" applyAlignment="1">
      <alignment/>
    </xf>
    <xf numFmtId="0" fontId="48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justify"/>
    </xf>
    <xf numFmtId="0" fontId="48" fillId="0" borderId="0" xfId="0" applyFont="1" applyFill="1" applyBorder="1" applyAlignment="1">
      <alignment horizontal="left" vertical="justify" wrapText="1"/>
    </xf>
    <xf numFmtId="14" fontId="48" fillId="0" borderId="0" xfId="0" applyNumberFormat="1" applyFont="1" applyFill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1" fillId="0" borderId="0" xfId="0" applyNumberFormat="1" applyFont="1" applyFill="1" applyBorder="1" applyAlignment="1">
      <alignment horizontal="left" vertical="justify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7.emf" /><Relationship Id="rId4" Type="http://schemas.openxmlformats.org/officeDocument/2006/relationships/image" Target="../media/image12.emf" /><Relationship Id="rId5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3.emf" /><Relationship Id="rId4" Type="http://schemas.openxmlformats.org/officeDocument/2006/relationships/image" Target="../media/image19.emf" /><Relationship Id="rId5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5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361950</xdr:colOff>
      <xdr:row>1</xdr:row>
      <xdr:rowOff>190500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28575</xdr:rowOff>
    </xdr:from>
    <xdr:to>
      <xdr:col>14</xdr:col>
      <xdr:colOff>447675</xdr:colOff>
      <xdr:row>1</xdr:row>
      <xdr:rowOff>190500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8575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381000</xdr:colOff>
      <xdr:row>3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628650"/>
          <a:ext cx="952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6286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2</xdr:row>
      <xdr:rowOff>0</xdr:rowOff>
    </xdr:from>
    <xdr:to>
      <xdr:col>17</xdr:col>
      <xdr:colOff>171450</xdr:colOff>
      <xdr:row>3</xdr:row>
      <xdr:rowOff>38100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34050" y="628650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342900</xdr:colOff>
      <xdr:row>1</xdr:row>
      <xdr:rowOff>247650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0</xdr:row>
      <xdr:rowOff>47625</xdr:rowOff>
    </xdr:from>
    <xdr:to>
      <xdr:col>14</xdr:col>
      <xdr:colOff>457200</xdr:colOff>
      <xdr:row>1</xdr:row>
      <xdr:rowOff>247650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762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2</xdr:row>
      <xdr:rowOff>66675</xdr:rowOff>
    </xdr:from>
    <xdr:to>
      <xdr:col>22</xdr:col>
      <xdr:colOff>190500</xdr:colOff>
      <xdr:row>3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71437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66675</xdr:rowOff>
    </xdr:from>
    <xdr:to>
      <xdr:col>20</xdr:col>
      <xdr:colOff>47625</xdr:colOff>
      <xdr:row>3</xdr:row>
      <xdr:rowOff>104775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71437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</xdr:row>
      <xdr:rowOff>76200</xdr:rowOff>
    </xdr:from>
    <xdr:to>
      <xdr:col>18</xdr:col>
      <xdr:colOff>209550</xdr:colOff>
      <xdr:row>3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723900"/>
          <a:ext cx="1019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266700</xdr:colOff>
      <xdr:row>1</xdr:row>
      <xdr:rowOff>219075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76200</xdr:rowOff>
    </xdr:from>
    <xdr:to>
      <xdr:col>14</xdr:col>
      <xdr:colOff>495300</xdr:colOff>
      <xdr:row>1</xdr:row>
      <xdr:rowOff>209550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76200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2</xdr:row>
      <xdr:rowOff>66675</xdr:rowOff>
    </xdr:from>
    <xdr:to>
      <xdr:col>22</xdr:col>
      <xdr:colOff>276225</xdr:colOff>
      <xdr:row>3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771525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2</xdr:row>
      <xdr:rowOff>66675</xdr:rowOff>
    </xdr:from>
    <xdr:to>
      <xdr:col>20</xdr:col>
      <xdr:colOff>152400</xdr:colOff>
      <xdr:row>3</xdr:row>
      <xdr:rowOff>95250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771525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</xdr:row>
      <xdr:rowOff>66675</xdr:rowOff>
    </xdr:from>
    <xdr:to>
      <xdr:col>18</xdr:col>
      <xdr:colOff>266700</xdr:colOff>
      <xdr:row>3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48425" y="771525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152400</xdr:colOff>
      <xdr:row>1</xdr:row>
      <xdr:rowOff>180975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76200</xdr:rowOff>
    </xdr:from>
    <xdr:to>
      <xdr:col>14</xdr:col>
      <xdr:colOff>504825</xdr:colOff>
      <xdr:row>1</xdr:row>
      <xdr:rowOff>171450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7620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2</xdr:row>
      <xdr:rowOff>85725</xdr:rowOff>
    </xdr:from>
    <xdr:to>
      <xdr:col>22</xdr:col>
      <xdr:colOff>152400</xdr:colOff>
      <xdr:row>3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75247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2</xdr:row>
      <xdr:rowOff>85725</xdr:rowOff>
    </xdr:from>
    <xdr:to>
      <xdr:col>20</xdr:col>
      <xdr:colOff>47625</xdr:colOff>
      <xdr:row>3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7524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</xdr:row>
      <xdr:rowOff>66675</xdr:rowOff>
    </xdr:from>
    <xdr:to>
      <xdr:col>18</xdr:col>
      <xdr:colOff>238125</xdr:colOff>
      <xdr:row>3</xdr:row>
      <xdr:rowOff>133350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62700" y="73342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209550</xdr:colOff>
      <xdr:row>1</xdr:row>
      <xdr:rowOff>228600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76200</xdr:rowOff>
    </xdr:from>
    <xdr:to>
      <xdr:col>14</xdr:col>
      <xdr:colOff>504825</xdr:colOff>
      <xdr:row>1</xdr:row>
      <xdr:rowOff>219075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7620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9525</xdr:rowOff>
    </xdr:from>
    <xdr:to>
      <xdr:col>20</xdr:col>
      <xdr:colOff>352425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60007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2</xdr:row>
      <xdr:rowOff>0</xdr:rowOff>
    </xdr:from>
    <xdr:to>
      <xdr:col>18</xdr:col>
      <xdr:colOff>523875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5905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152400</xdr:colOff>
      <xdr:row>2</xdr:row>
      <xdr:rowOff>400050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6000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238125</xdr:colOff>
      <xdr:row>1</xdr:row>
      <xdr:rowOff>209550</xdr:rowOff>
    </xdr:to>
    <xdr:pic>
      <xdr:nvPicPr>
        <xdr:cNvPr id="1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47625</xdr:rowOff>
    </xdr:from>
    <xdr:to>
      <xdr:col>14</xdr:col>
      <xdr:colOff>438150</xdr:colOff>
      <xdr:row>1</xdr:row>
      <xdr:rowOff>180975</xdr:rowOff>
    </xdr:to>
    <xdr:pic>
      <xdr:nvPicPr>
        <xdr:cNvPr id="2" name="Рисунок 3" descr="LOGO_KCMO_KOLOMN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7625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314325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5524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514350</xdr:colOff>
      <xdr:row>2</xdr:row>
      <xdr:rowOff>285750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4667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142875</xdr:colOff>
      <xdr:row>2</xdr:row>
      <xdr:rowOff>285750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438150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E35"/>
  <sheetViews>
    <sheetView view="pageBreakPreview" zoomScale="130" zoomScaleSheetLayoutView="130" workbookViewId="0" topLeftCell="A22">
      <selection activeCell="D35" sqref="D35"/>
    </sheetView>
  </sheetViews>
  <sheetFormatPr defaultColWidth="9.140625" defaultRowHeight="12.75"/>
  <cols>
    <col min="1" max="1" width="5.57421875" style="1" customWidth="1"/>
    <col min="2" max="2" width="4.8515625" style="1" customWidth="1"/>
    <col min="3" max="3" width="6.421875" style="1" customWidth="1"/>
    <col min="4" max="4" width="22.57421875" style="1" customWidth="1"/>
    <col min="5" max="5" width="11.00390625" style="1" hidden="1" customWidth="1"/>
    <col min="6" max="6" width="9.8515625" style="1" hidden="1" customWidth="1"/>
    <col min="7" max="7" width="21.421875" style="1" hidden="1" customWidth="1"/>
    <col min="8" max="8" width="17.28125" style="1" hidden="1" customWidth="1"/>
    <col min="9" max="9" width="22.57421875" style="1" customWidth="1"/>
    <col min="10" max="10" width="20.7109375" style="1" hidden="1" customWidth="1"/>
    <col min="11" max="11" width="0.71875" style="1" customWidth="1"/>
    <col min="12" max="12" width="7.8515625" style="1" customWidth="1"/>
    <col min="13" max="13" width="7.28125" style="1" hidden="1" customWidth="1"/>
    <col min="14" max="14" width="7.140625" style="1" customWidth="1"/>
    <col min="15" max="15" width="7.574218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5.5" customHeight="1">
      <c r="A1" s="87" t="str">
        <f>N_sor1</f>
        <v>"Первенство СДЮСШОР "Комета"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4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6.25" customHeight="1">
      <c r="A3" s="89" t="s">
        <v>27</v>
      </c>
      <c r="B3" s="89"/>
      <c r="C3" s="89"/>
      <c r="D3" s="89"/>
      <c r="E3" s="66"/>
      <c r="F3" s="66"/>
      <c r="G3" s="66"/>
      <c r="H3" s="66"/>
      <c r="I3" s="66"/>
      <c r="J3" s="90" t="str">
        <f>D_d1</f>
        <v>30 ноября 2013г.</v>
      </c>
      <c r="K3" s="91"/>
      <c r="L3" s="91"/>
      <c r="M3" s="91"/>
      <c r="N3" s="91"/>
      <c r="O3" s="91"/>
    </row>
    <row r="4" spans="1:15" ht="22.5" customHeight="1">
      <c r="A4" s="79"/>
      <c r="B4" s="79"/>
      <c r="C4" s="79"/>
      <c r="D4" s="79"/>
      <c r="E4" s="66"/>
      <c r="F4" s="66"/>
      <c r="G4" s="66"/>
      <c r="H4" s="66"/>
      <c r="I4" s="66"/>
      <c r="J4" s="80"/>
      <c r="K4" s="81"/>
      <c r="L4" s="81"/>
      <c r="M4" s="81"/>
      <c r="N4" s="81"/>
      <c r="O4" s="81"/>
    </row>
    <row r="5" spans="2:31" ht="21.75" customHeight="1">
      <c r="B5" s="15"/>
      <c r="C5" s="86" t="str">
        <f>N_un</f>
        <v>Юноши младшего возраста</v>
      </c>
      <c r="D5" s="86"/>
      <c r="E5" s="86"/>
      <c r="F5" s="86"/>
      <c r="G5" s="86"/>
      <c r="H5" s="86"/>
      <c r="I5" s="86"/>
      <c r="J5" s="86"/>
      <c r="K5" s="15"/>
      <c r="L5" s="18" t="str">
        <f>const!C9</f>
        <v>300 метров</v>
      </c>
      <c r="M5" s="15"/>
      <c r="N5" s="15"/>
      <c r="O5" s="15"/>
      <c r="P5" s="3"/>
      <c r="Q5" s="4"/>
      <c r="R5" s="4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21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70</v>
      </c>
      <c r="F6" s="2" t="s">
        <v>1</v>
      </c>
      <c r="G6" s="2" t="s">
        <v>81</v>
      </c>
      <c r="H6" s="2" t="s">
        <v>18</v>
      </c>
      <c r="I6" s="2" t="s">
        <v>81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3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 thickTop="1">
      <c r="A7" s="6">
        <v>1</v>
      </c>
      <c r="B7" s="25">
        <v>106</v>
      </c>
      <c r="C7" s="25" t="s">
        <v>40</v>
      </c>
      <c r="D7" s="31" t="s">
        <v>50</v>
      </c>
      <c r="E7" s="32" t="s">
        <v>43</v>
      </c>
      <c r="F7" s="32">
        <v>36909</v>
      </c>
      <c r="G7" s="31"/>
      <c r="H7" s="28"/>
      <c r="I7" s="16" t="s">
        <v>44</v>
      </c>
      <c r="J7" s="13"/>
      <c r="K7" s="68"/>
      <c r="L7" s="52">
        <v>28.2</v>
      </c>
      <c r="M7" s="23">
        <f aca="true" t="shared" si="0" ref="M7:M30">L7</f>
        <v>28.2</v>
      </c>
      <c r="N7" s="58">
        <f aca="true" t="shared" si="1" ref="N7:N28">L7-L$7</f>
        <v>0</v>
      </c>
      <c r="O7" s="26" t="str">
        <f aca="true" t="shared" si="2" ref="O7:O30">IF(L7&lt;=27.4,"I разр.",IF(L7&lt;=29,"II разр.",IF(L7&lt;=31.1,"III разр.",IF(L7&lt;=33.7,"I юн.",IF(L7&lt;=37.1,"II юн.",IF(L7&lt;=41.3,"III юн.",""))))))</f>
        <v>II разр.</v>
      </c>
      <c r="P7" s="3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2</v>
      </c>
      <c r="B8" s="7">
        <v>97</v>
      </c>
      <c r="C8" s="7" t="s">
        <v>40</v>
      </c>
      <c r="D8" s="14" t="s">
        <v>49</v>
      </c>
      <c r="E8" s="24" t="s">
        <v>43</v>
      </c>
      <c r="F8" s="24">
        <v>37061</v>
      </c>
      <c r="G8" s="14"/>
      <c r="H8" s="12"/>
      <c r="I8" s="14" t="s">
        <v>44</v>
      </c>
      <c r="J8" s="12"/>
      <c r="K8" s="9"/>
      <c r="L8" s="20">
        <v>28.52</v>
      </c>
      <c r="M8" s="21">
        <f t="shared" si="0"/>
        <v>28.52</v>
      </c>
      <c r="N8" s="30">
        <f t="shared" si="1"/>
        <v>0.3200000000000003</v>
      </c>
      <c r="O8" s="6" t="str">
        <f t="shared" si="2"/>
        <v>II разр.</v>
      </c>
      <c r="P8" s="3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3</v>
      </c>
      <c r="B9" s="7">
        <v>96</v>
      </c>
      <c r="C9" s="7" t="s">
        <v>41</v>
      </c>
      <c r="D9" s="16" t="s">
        <v>46</v>
      </c>
      <c r="E9" s="27" t="s">
        <v>43</v>
      </c>
      <c r="F9" s="17"/>
      <c r="G9" s="16"/>
      <c r="H9" s="13"/>
      <c r="I9" s="16" t="s">
        <v>44</v>
      </c>
      <c r="J9" s="13"/>
      <c r="K9" s="12"/>
      <c r="L9" s="20">
        <v>28.62</v>
      </c>
      <c r="M9" s="21">
        <f t="shared" si="0"/>
        <v>28.62</v>
      </c>
      <c r="N9" s="30">
        <f t="shared" si="1"/>
        <v>0.4200000000000017</v>
      </c>
      <c r="O9" s="6" t="str">
        <f t="shared" si="2"/>
        <v>II разр.</v>
      </c>
      <c r="P9" s="3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4</v>
      </c>
      <c r="B10" s="7">
        <v>104</v>
      </c>
      <c r="C10" s="7" t="s">
        <v>40</v>
      </c>
      <c r="D10" s="16" t="s">
        <v>79</v>
      </c>
      <c r="E10" s="27" t="s">
        <v>43</v>
      </c>
      <c r="F10" s="17"/>
      <c r="G10" s="16"/>
      <c r="H10" s="13"/>
      <c r="I10" s="16" t="s">
        <v>44</v>
      </c>
      <c r="J10" s="13"/>
      <c r="K10" s="12"/>
      <c r="L10" s="20">
        <v>30.4</v>
      </c>
      <c r="M10" s="21">
        <f t="shared" si="0"/>
        <v>30.4</v>
      </c>
      <c r="N10" s="30">
        <f t="shared" si="1"/>
        <v>2.1999999999999993</v>
      </c>
      <c r="O10" s="6" t="str">
        <f t="shared" si="2"/>
        <v>III разр.</v>
      </c>
      <c r="P10" s="3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5</v>
      </c>
      <c r="B11" s="7">
        <v>107</v>
      </c>
      <c r="C11" s="7" t="s">
        <v>41</v>
      </c>
      <c r="D11" s="16" t="s">
        <v>56</v>
      </c>
      <c r="E11" s="27" t="s">
        <v>43</v>
      </c>
      <c r="F11" s="17"/>
      <c r="G11" s="16"/>
      <c r="H11" s="13"/>
      <c r="I11" s="13" t="s">
        <v>44</v>
      </c>
      <c r="J11" s="13"/>
      <c r="K11" s="12"/>
      <c r="L11" s="20">
        <v>30.49</v>
      </c>
      <c r="M11" s="21">
        <f t="shared" si="0"/>
        <v>30.49</v>
      </c>
      <c r="N11" s="30">
        <f t="shared" si="1"/>
        <v>2.289999999999999</v>
      </c>
      <c r="O11" s="6" t="str">
        <f t="shared" si="2"/>
        <v>III разр.</v>
      </c>
      <c r="P11" s="3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6</v>
      </c>
      <c r="B12" s="7">
        <v>98</v>
      </c>
      <c r="C12" s="7" t="s">
        <v>41</v>
      </c>
      <c r="D12" s="14" t="s">
        <v>51</v>
      </c>
      <c r="E12" s="24" t="s">
        <v>43</v>
      </c>
      <c r="F12" s="7"/>
      <c r="G12" s="14"/>
      <c r="H12" s="12"/>
      <c r="I12" s="14" t="s">
        <v>44</v>
      </c>
      <c r="J12" s="12"/>
      <c r="K12" s="9"/>
      <c r="L12" s="20">
        <v>31.38</v>
      </c>
      <c r="M12" s="21">
        <f t="shared" si="0"/>
        <v>31.38</v>
      </c>
      <c r="N12" s="30">
        <f t="shared" si="1"/>
        <v>3.1799999999999997</v>
      </c>
      <c r="O12" s="6" t="str">
        <f t="shared" si="2"/>
        <v>I юн.</v>
      </c>
      <c r="P12" s="3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7</v>
      </c>
      <c r="B13" s="7">
        <v>108</v>
      </c>
      <c r="C13" s="7" t="s">
        <v>41</v>
      </c>
      <c r="D13" s="16" t="s">
        <v>47</v>
      </c>
      <c r="E13" s="27" t="s">
        <v>43</v>
      </c>
      <c r="F13" s="17"/>
      <c r="G13" s="16"/>
      <c r="H13" s="13"/>
      <c r="I13" s="16" t="s">
        <v>44</v>
      </c>
      <c r="J13" s="13"/>
      <c r="K13" s="29"/>
      <c r="L13" s="20">
        <v>31.43</v>
      </c>
      <c r="M13" s="21">
        <f t="shared" si="0"/>
        <v>31.43</v>
      </c>
      <c r="N13" s="30">
        <f t="shared" si="1"/>
        <v>3.2300000000000004</v>
      </c>
      <c r="O13" s="6" t="str">
        <f t="shared" si="2"/>
        <v>I юн.</v>
      </c>
      <c r="P13" s="3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8</v>
      </c>
      <c r="B14" s="7">
        <v>110</v>
      </c>
      <c r="C14" s="7" t="s">
        <v>40</v>
      </c>
      <c r="D14" s="16" t="s">
        <v>55</v>
      </c>
      <c r="E14" s="27" t="s">
        <v>43</v>
      </c>
      <c r="F14" s="17"/>
      <c r="G14" s="16"/>
      <c r="H14" s="13"/>
      <c r="I14" s="16" t="s">
        <v>44</v>
      </c>
      <c r="J14" s="13"/>
      <c r="K14" s="29"/>
      <c r="L14" s="20">
        <v>31.91</v>
      </c>
      <c r="M14" s="21">
        <f t="shared" si="0"/>
        <v>31.91</v>
      </c>
      <c r="N14" s="30">
        <f t="shared" si="1"/>
        <v>3.710000000000001</v>
      </c>
      <c r="O14" s="6" t="str">
        <f t="shared" si="2"/>
        <v>I юн.</v>
      </c>
      <c r="P14" s="3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9</v>
      </c>
      <c r="B15" s="7">
        <v>111</v>
      </c>
      <c r="C15" s="7" t="s">
        <v>41</v>
      </c>
      <c r="D15" s="14" t="s">
        <v>100</v>
      </c>
      <c r="E15" s="24" t="s">
        <v>43</v>
      </c>
      <c r="F15" s="7"/>
      <c r="G15" s="14"/>
      <c r="H15" s="12"/>
      <c r="I15" s="14" t="s">
        <v>44</v>
      </c>
      <c r="J15" s="12"/>
      <c r="K15" s="8"/>
      <c r="L15" s="20">
        <v>32.01</v>
      </c>
      <c r="M15" s="21">
        <f t="shared" si="0"/>
        <v>32.01</v>
      </c>
      <c r="N15" s="30">
        <f t="shared" si="1"/>
        <v>3.8099999999999987</v>
      </c>
      <c r="O15" s="6" t="str">
        <f t="shared" si="2"/>
        <v>I юн.</v>
      </c>
      <c r="P15" s="3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10</v>
      </c>
      <c r="B16" s="7">
        <v>91</v>
      </c>
      <c r="C16" s="7" t="s">
        <v>40</v>
      </c>
      <c r="D16" s="16" t="s">
        <v>53</v>
      </c>
      <c r="E16" s="27" t="s">
        <v>43</v>
      </c>
      <c r="F16" s="17"/>
      <c r="G16" s="16"/>
      <c r="H16" s="13"/>
      <c r="I16" s="13" t="s">
        <v>44</v>
      </c>
      <c r="J16" s="13"/>
      <c r="K16" s="29"/>
      <c r="L16" s="20">
        <v>32.02</v>
      </c>
      <c r="M16" s="21">
        <f t="shared" si="0"/>
        <v>32.02</v>
      </c>
      <c r="N16" s="30">
        <f t="shared" si="1"/>
        <v>3.820000000000004</v>
      </c>
      <c r="O16" s="6" t="str">
        <f t="shared" si="2"/>
        <v>I юн.</v>
      </c>
      <c r="P16" s="3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11</v>
      </c>
      <c r="B17" s="7">
        <v>100</v>
      </c>
      <c r="C17" s="7" t="s">
        <v>41</v>
      </c>
      <c r="D17" s="16" t="s">
        <v>52</v>
      </c>
      <c r="E17" s="27" t="s">
        <v>43</v>
      </c>
      <c r="F17" s="27">
        <v>36882</v>
      </c>
      <c r="G17" s="16"/>
      <c r="H17" s="13"/>
      <c r="I17" s="16" t="s">
        <v>44</v>
      </c>
      <c r="J17" s="13"/>
      <c r="K17" s="12"/>
      <c r="L17" s="20">
        <v>32.03</v>
      </c>
      <c r="M17" s="21">
        <f t="shared" si="0"/>
        <v>32.03</v>
      </c>
      <c r="N17" s="30">
        <f t="shared" si="1"/>
        <v>3.830000000000002</v>
      </c>
      <c r="O17" s="6" t="str">
        <f t="shared" si="2"/>
        <v>I юн.</v>
      </c>
      <c r="P17" s="3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12</v>
      </c>
      <c r="B18" s="7">
        <v>102</v>
      </c>
      <c r="C18" s="7" t="s">
        <v>41</v>
      </c>
      <c r="D18" s="16" t="s">
        <v>72</v>
      </c>
      <c r="E18" s="27" t="s">
        <v>43</v>
      </c>
      <c r="F18" s="27">
        <v>37415</v>
      </c>
      <c r="G18" s="16"/>
      <c r="H18" s="13"/>
      <c r="I18" s="16" t="s">
        <v>44</v>
      </c>
      <c r="J18" s="13"/>
      <c r="K18" s="12"/>
      <c r="L18" s="20">
        <v>32.81</v>
      </c>
      <c r="M18" s="21">
        <f t="shared" si="0"/>
        <v>32.81</v>
      </c>
      <c r="N18" s="30">
        <f t="shared" si="1"/>
        <v>4.610000000000003</v>
      </c>
      <c r="O18" s="6" t="str">
        <f t="shared" si="2"/>
        <v>I юн.</v>
      </c>
      <c r="P18" s="3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13</v>
      </c>
      <c r="B19" s="7">
        <v>105</v>
      </c>
      <c r="C19" s="7" t="s">
        <v>41</v>
      </c>
      <c r="D19" s="16" t="s">
        <v>74</v>
      </c>
      <c r="E19" s="27" t="s">
        <v>43</v>
      </c>
      <c r="F19" s="27">
        <v>37536</v>
      </c>
      <c r="G19" s="16"/>
      <c r="H19" s="13"/>
      <c r="I19" s="16" t="s">
        <v>75</v>
      </c>
      <c r="J19" s="13"/>
      <c r="K19" s="12"/>
      <c r="L19" s="20">
        <v>33.87</v>
      </c>
      <c r="M19" s="21">
        <f t="shared" si="0"/>
        <v>33.87</v>
      </c>
      <c r="N19" s="30">
        <f t="shared" si="1"/>
        <v>5.669999999999998</v>
      </c>
      <c r="O19" s="6" t="str">
        <f t="shared" si="2"/>
        <v>II юн.</v>
      </c>
      <c r="P19" s="3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14</v>
      </c>
      <c r="B20" s="7">
        <v>92</v>
      </c>
      <c r="C20" s="7" t="s">
        <v>40</v>
      </c>
      <c r="D20" s="16" t="s">
        <v>96</v>
      </c>
      <c r="E20" s="27" t="s">
        <v>43</v>
      </c>
      <c r="F20" s="27">
        <v>37106</v>
      </c>
      <c r="G20" s="16"/>
      <c r="H20" s="13"/>
      <c r="I20" s="16" t="s">
        <v>44</v>
      </c>
      <c r="J20" s="13"/>
      <c r="K20" s="29"/>
      <c r="L20" s="20">
        <v>34.24</v>
      </c>
      <c r="M20" s="21">
        <f t="shared" si="0"/>
        <v>34.24</v>
      </c>
      <c r="N20" s="30">
        <f t="shared" si="1"/>
        <v>6.040000000000003</v>
      </c>
      <c r="O20" s="6" t="str">
        <f t="shared" si="2"/>
        <v>II юн.</v>
      </c>
      <c r="P20" s="3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15</v>
      </c>
      <c r="B21" s="7">
        <v>114</v>
      </c>
      <c r="C21" s="7" t="s">
        <v>40</v>
      </c>
      <c r="D21" s="14" t="s">
        <v>80</v>
      </c>
      <c r="E21" s="24" t="s">
        <v>43</v>
      </c>
      <c r="F21" s="7"/>
      <c r="G21" s="14"/>
      <c r="H21" s="12"/>
      <c r="I21" s="14" t="s">
        <v>44</v>
      </c>
      <c r="J21" s="12"/>
      <c r="K21" s="8"/>
      <c r="L21" s="20">
        <v>34.59</v>
      </c>
      <c r="M21" s="21">
        <f t="shared" si="0"/>
        <v>34.59</v>
      </c>
      <c r="N21" s="30">
        <f t="shared" si="1"/>
        <v>6.390000000000004</v>
      </c>
      <c r="O21" s="6" t="str">
        <f t="shared" si="2"/>
        <v>II юн.</v>
      </c>
      <c r="P21" s="3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16</v>
      </c>
      <c r="B22" s="7">
        <v>109</v>
      </c>
      <c r="C22" s="7" t="s">
        <v>40</v>
      </c>
      <c r="D22" s="14" t="s">
        <v>54</v>
      </c>
      <c r="E22" s="24" t="s">
        <v>43</v>
      </c>
      <c r="F22" s="7"/>
      <c r="G22" s="14"/>
      <c r="H22" s="12"/>
      <c r="I22" s="14" t="s">
        <v>44</v>
      </c>
      <c r="J22" s="12"/>
      <c r="K22" s="9"/>
      <c r="L22" s="20">
        <v>34.6</v>
      </c>
      <c r="M22" s="21">
        <f t="shared" si="0"/>
        <v>34.6</v>
      </c>
      <c r="N22" s="30">
        <f t="shared" si="1"/>
        <v>6.400000000000002</v>
      </c>
      <c r="O22" s="6" t="str">
        <f t="shared" si="2"/>
        <v>II юн.</v>
      </c>
      <c r="P22" s="3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17</v>
      </c>
      <c r="B23" s="7">
        <v>99</v>
      </c>
      <c r="C23" s="7" t="s">
        <v>41</v>
      </c>
      <c r="D23" s="14" t="s">
        <v>73</v>
      </c>
      <c r="E23" s="24" t="s">
        <v>43</v>
      </c>
      <c r="F23" s="7"/>
      <c r="G23" s="14"/>
      <c r="H23" s="12"/>
      <c r="I23" s="14" t="s">
        <v>44</v>
      </c>
      <c r="J23" s="12"/>
      <c r="K23" s="9"/>
      <c r="L23" s="20">
        <v>35.31</v>
      </c>
      <c r="M23" s="21">
        <f t="shared" si="0"/>
        <v>35.31</v>
      </c>
      <c r="N23" s="30">
        <f t="shared" si="1"/>
        <v>7.110000000000003</v>
      </c>
      <c r="O23" s="6" t="str">
        <f t="shared" si="2"/>
        <v>II юн.</v>
      </c>
      <c r="P23" s="3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18</v>
      </c>
      <c r="B24" s="7">
        <v>112</v>
      </c>
      <c r="C24" s="7" t="s">
        <v>41</v>
      </c>
      <c r="D24" s="14" t="s">
        <v>77</v>
      </c>
      <c r="E24" s="24" t="s">
        <v>43</v>
      </c>
      <c r="F24" s="7"/>
      <c r="G24" s="14"/>
      <c r="H24" s="12"/>
      <c r="I24" s="14" t="s">
        <v>44</v>
      </c>
      <c r="J24" s="12"/>
      <c r="K24" s="9"/>
      <c r="L24" s="20">
        <v>35.5</v>
      </c>
      <c r="M24" s="21">
        <f t="shared" si="0"/>
        <v>35.5</v>
      </c>
      <c r="N24" s="30">
        <f t="shared" si="1"/>
        <v>7.300000000000001</v>
      </c>
      <c r="O24" s="6" t="str">
        <f t="shared" si="2"/>
        <v>II юн.</v>
      </c>
      <c r="P24" s="3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19</v>
      </c>
      <c r="B25" s="7">
        <v>93</v>
      </c>
      <c r="C25" s="7" t="s">
        <v>40</v>
      </c>
      <c r="D25" s="16" t="s">
        <v>97</v>
      </c>
      <c r="E25" s="27" t="s">
        <v>43</v>
      </c>
      <c r="F25" s="17"/>
      <c r="G25" s="16"/>
      <c r="H25" s="13"/>
      <c r="I25" s="16" t="s">
        <v>44</v>
      </c>
      <c r="J25" s="13"/>
      <c r="K25" s="12"/>
      <c r="L25" s="20">
        <v>35.8</v>
      </c>
      <c r="M25" s="21">
        <f t="shared" si="0"/>
        <v>35.8</v>
      </c>
      <c r="N25" s="30">
        <f t="shared" si="1"/>
        <v>7.599999999999998</v>
      </c>
      <c r="O25" s="6" t="str">
        <f t="shared" si="2"/>
        <v>II юн.</v>
      </c>
      <c r="P25" s="3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5" customHeight="1">
      <c r="A26" s="6">
        <v>20</v>
      </c>
      <c r="B26" s="7">
        <v>113</v>
      </c>
      <c r="C26" s="7" t="s">
        <v>41</v>
      </c>
      <c r="D26" s="16" t="s">
        <v>98</v>
      </c>
      <c r="E26" s="27" t="s">
        <v>43</v>
      </c>
      <c r="F26" s="17"/>
      <c r="G26" s="16"/>
      <c r="H26" s="13"/>
      <c r="I26" s="16" t="s">
        <v>44</v>
      </c>
      <c r="J26" s="13"/>
      <c r="K26" s="29"/>
      <c r="L26" s="20">
        <v>37.12</v>
      </c>
      <c r="M26" s="21">
        <f t="shared" si="0"/>
        <v>37.12</v>
      </c>
      <c r="N26" s="30">
        <f t="shared" si="1"/>
        <v>8.919999999999998</v>
      </c>
      <c r="O26" s="6" t="str">
        <f t="shared" si="2"/>
        <v>III юн.</v>
      </c>
      <c r="P26" s="3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" customHeight="1">
      <c r="A27" s="6">
        <v>21</v>
      </c>
      <c r="B27" s="7">
        <v>103</v>
      </c>
      <c r="C27" s="7" t="s">
        <v>41</v>
      </c>
      <c r="D27" s="14" t="s">
        <v>78</v>
      </c>
      <c r="E27" s="24" t="s">
        <v>43</v>
      </c>
      <c r="F27" s="24">
        <v>37420</v>
      </c>
      <c r="G27" s="14"/>
      <c r="H27" s="12"/>
      <c r="I27" s="14" t="s">
        <v>44</v>
      </c>
      <c r="J27" s="12"/>
      <c r="K27" s="8"/>
      <c r="L27" s="20">
        <v>38.44</v>
      </c>
      <c r="M27" s="21">
        <f t="shared" si="0"/>
        <v>38.44</v>
      </c>
      <c r="N27" s="30">
        <f t="shared" si="1"/>
        <v>10.239999999999998</v>
      </c>
      <c r="O27" s="6" t="str">
        <f t="shared" si="2"/>
        <v>III юн.</v>
      </c>
      <c r="P27" s="3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5" customHeight="1">
      <c r="A28" s="6">
        <v>22</v>
      </c>
      <c r="B28" s="7">
        <v>94</v>
      </c>
      <c r="C28" s="7" t="s">
        <v>40</v>
      </c>
      <c r="D28" s="16" t="s">
        <v>95</v>
      </c>
      <c r="E28" s="27" t="s">
        <v>43</v>
      </c>
      <c r="F28" s="17"/>
      <c r="G28" s="16"/>
      <c r="H28" s="13"/>
      <c r="I28" s="16" t="s">
        <v>44</v>
      </c>
      <c r="J28" s="13"/>
      <c r="K28" s="29"/>
      <c r="L28" s="20">
        <v>46</v>
      </c>
      <c r="M28" s="21">
        <f t="shared" si="0"/>
        <v>46</v>
      </c>
      <c r="N28" s="30">
        <f t="shared" si="1"/>
        <v>17.8</v>
      </c>
      <c r="O28" s="6">
        <f t="shared" si="2"/>
      </c>
      <c r="P28" s="3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" customHeight="1">
      <c r="A29" s="6"/>
      <c r="B29" s="7">
        <v>101</v>
      </c>
      <c r="C29" s="7" t="s">
        <v>40</v>
      </c>
      <c r="D29" s="14" t="s">
        <v>76</v>
      </c>
      <c r="E29" s="24" t="s">
        <v>43</v>
      </c>
      <c r="F29" s="24">
        <v>37096</v>
      </c>
      <c r="G29" s="14"/>
      <c r="H29" s="12"/>
      <c r="I29" s="12" t="s">
        <v>44</v>
      </c>
      <c r="J29" s="12"/>
      <c r="K29" s="9"/>
      <c r="L29" s="20" t="s">
        <v>42</v>
      </c>
      <c r="M29" s="21" t="str">
        <f t="shared" si="0"/>
        <v>DNS</v>
      </c>
      <c r="N29" s="30"/>
      <c r="O29" s="6">
        <f t="shared" si="2"/>
      </c>
      <c r="P29" s="3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5" customHeight="1">
      <c r="A30" s="6"/>
      <c r="B30" s="7">
        <v>95</v>
      </c>
      <c r="C30" s="7" t="s">
        <v>40</v>
      </c>
      <c r="D30" s="14" t="s">
        <v>99</v>
      </c>
      <c r="E30" s="24" t="s">
        <v>43</v>
      </c>
      <c r="F30" s="7"/>
      <c r="G30" s="14"/>
      <c r="H30" s="12"/>
      <c r="I30" s="14" t="s">
        <v>44</v>
      </c>
      <c r="J30" s="12"/>
      <c r="K30" s="8"/>
      <c r="L30" s="20" t="s">
        <v>42</v>
      </c>
      <c r="M30" s="21" t="str">
        <f t="shared" si="0"/>
        <v>DNS</v>
      </c>
      <c r="N30" s="30"/>
      <c r="O30" s="6">
        <f t="shared" si="2"/>
      </c>
      <c r="P30" s="3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6.75" customHeight="1" thickBot="1">
      <c r="A31" s="34"/>
      <c r="B31" s="35"/>
      <c r="C31" s="35"/>
      <c r="D31" s="40"/>
      <c r="E31" s="54"/>
      <c r="F31" s="35"/>
      <c r="G31" s="35"/>
      <c r="H31" s="41"/>
      <c r="I31" s="40"/>
      <c r="J31" s="41"/>
      <c r="K31" s="59"/>
      <c r="L31" s="56"/>
      <c r="M31" s="42"/>
      <c r="N31" s="57"/>
      <c r="O31" s="34"/>
      <c r="P31" s="3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5" customHeight="1" thickTop="1">
      <c r="A32" s="6"/>
      <c r="B32" s="7"/>
      <c r="C32" s="7"/>
      <c r="D32" s="14"/>
      <c r="E32" s="24"/>
      <c r="F32" s="7"/>
      <c r="G32" s="7"/>
      <c r="H32" s="12"/>
      <c r="I32" s="14"/>
      <c r="J32" s="12"/>
      <c r="K32" s="8"/>
      <c r="L32" s="20"/>
      <c r="M32" s="21"/>
      <c r="N32" s="30"/>
      <c r="O32" s="6"/>
      <c r="P32" s="3"/>
      <c r="Q32" s="19"/>
      <c r="R32" s="19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2:15" ht="15" customHeight="1">
      <c r="B33" s="69" t="s">
        <v>111</v>
      </c>
      <c r="D33" s="70"/>
      <c r="E33" s="70"/>
      <c r="F33" s="70"/>
      <c r="G33" s="71"/>
      <c r="H33" s="71"/>
      <c r="L33" s="71" t="s">
        <v>107</v>
      </c>
      <c r="O33" s="72"/>
    </row>
    <row r="34" spans="2:15" ht="15" customHeight="1">
      <c r="B34" s="69" t="s">
        <v>112</v>
      </c>
      <c r="D34" s="73"/>
      <c r="E34" s="74"/>
      <c r="F34" s="75"/>
      <c r="G34" s="71"/>
      <c r="H34" s="71"/>
      <c r="I34" s="13"/>
      <c r="L34" s="71" t="s">
        <v>108</v>
      </c>
      <c r="O34" s="72"/>
    </row>
    <row r="35" spans="7:15" ht="15" customHeight="1">
      <c r="G35" s="71"/>
      <c r="H35" s="71"/>
      <c r="L35" s="71" t="s">
        <v>109</v>
      </c>
      <c r="O35" s="72"/>
    </row>
  </sheetData>
  <sheetProtection/>
  <mergeCells count="5">
    <mergeCell ref="C5:J5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E36"/>
  <sheetViews>
    <sheetView view="pageBreakPreview" zoomScale="130" zoomScaleSheetLayoutView="130" workbookViewId="0" topLeftCell="A4">
      <selection activeCell="D35" sqref="D35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5.28125" style="1" customWidth="1"/>
    <col min="4" max="4" width="24.00390625" style="1" customWidth="1"/>
    <col min="5" max="5" width="8.7109375" style="1" hidden="1" customWidth="1"/>
    <col min="6" max="6" width="9.8515625" style="1" hidden="1" customWidth="1"/>
    <col min="7" max="7" width="22.421875" style="1" hidden="1" customWidth="1"/>
    <col min="8" max="8" width="1.1484375" style="1" customWidth="1"/>
    <col min="9" max="9" width="24.00390625" style="1" customWidth="1"/>
    <col min="10" max="10" width="20.7109375" style="1" hidden="1" customWidth="1"/>
    <col min="11" max="11" width="0.71875" style="1" hidden="1" customWidth="1"/>
    <col min="12" max="12" width="6.8515625" style="1" customWidth="1"/>
    <col min="13" max="13" width="6.7109375" style="1" hidden="1" customWidth="1"/>
    <col min="14" max="14" width="6.7109375" style="1" customWidth="1"/>
    <col min="15" max="15" width="7.5742187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5.5" customHeight="1">
      <c r="A1" s="92" t="str">
        <f>N_sor1</f>
        <v>"Первенство СДЮСШОР "Комета"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5.5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8.5" customHeight="1">
      <c r="A3" s="93" t="s">
        <v>27</v>
      </c>
      <c r="B3" s="93"/>
      <c r="C3" s="93"/>
      <c r="D3" s="93"/>
      <c r="E3" s="65"/>
      <c r="F3" s="65"/>
      <c r="G3" s="65"/>
      <c r="H3" s="65"/>
      <c r="I3" s="65"/>
      <c r="J3" s="94" t="str">
        <f>D_d1</f>
        <v>30 ноября 2013г.</v>
      </c>
      <c r="K3" s="95"/>
      <c r="L3" s="95"/>
      <c r="M3" s="95"/>
      <c r="N3" s="95"/>
      <c r="O3" s="95"/>
    </row>
    <row r="4" spans="1:15" ht="21.75" customHeight="1">
      <c r="A4" s="82"/>
      <c r="B4" s="82"/>
      <c r="C4" s="82"/>
      <c r="D4" s="82"/>
      <c r="E4" s="65"/>
      <c r="F4" s="65"/>
      <c r="G4" s="65"/>
      <c r="H4" s="65"/>
      <c r="I4" s="65"/>
      <c r="J4" s="83"/>
      <c r="K4" s="84"/>
      <c r="L4" s="84"/>
      <c r="M4" s="84"/>
      <c r="N4" s="84"/>
      <c r="O4" s="84"/>
    </row>
    <row r="5" spans="2:31" ht="25.5" customHeight="1">
      <c r="B5" s="15"/>
      <c r="C5" s="86" t="str">
        <f>N_dev</f>
        <v>Девушки младшего возраста</v>
      </c>
      <c r="D5" s="86"/>
      <c r="E5" s="86"/>
      <c r="F5" s="86"/>
      <c r="G5" s="86"/>
      <c r="H5" s="86"/>
      <c r="I5" s="86"/>
      <c r="J5" s="86"/>
      <c r="K5" s="15"/>
      <c r="L5" s="18" t="str">
        <f>const!C9</f>
        <v>300 метров</v>
      </c>
      <c r="M5" s="15"/>
      <c r="N5" s="15"/>
      <c r="O5" s="15"/>
      <c r="P5" s="5"/>
      <c r="Q5" s="1">
        <v>41.5</v>
      </c>
      <c r="R5" s="1">
        <v>38.7</v>
      </c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8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70</v>
      </c>
      <c r="F6" s="2" t="s">
        <v>1</v>
      </c>
      <c r="G6" s="2" t="s">
        <v>81</v>
      </c>
      <c r="H6" s="2"/>
      <c r="I6" s="2" t="s">
        <v>81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5</v>
      </c>
      <c r="P6" s="5"/>
      <c r="Q6" s="19"/>
      <c r="R6" s="19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" customHeight="1" thickTop="1">
      <c r="A7" s="6">
        <v>1</v>
      </c>
      <c r="B7" s="7">
        <v>1</v>
      </c>
      <c r="C7" s="25" t="s">
        <v>40</v>
      </c>
      <c r="D7" s="14" t="s">
        <v>57</v>
      </c>
      <c r="E7" s="24" t="s">
        <v>43</v>
      </c>
      <c r="F7" s="7"/>
      <c r="G7" s="14"/>
      <c r="H7" s="12"/>
      <c r="I7" s="14" t="s">
        <v>44</v>
      </c>
      <c r="J7" s="12"/>
      <c r="K7" s="8"/>
      <c r="L7" s="52">
        <v>28.86</v>
      </c>
      <c r="M7" s="21">
        <f aca="true" t="shared" si="0" ref="M7:M12">L7</f>
        <v>28.86</v>
      </c>
      <c r="N7" s="53">
        <f aca="true" t="shared" si="1" ref="N7:N27">L7-L$7</f>
        <v>0</v>
      </c>
      <c r="O7" s="26" t="str">
        <f aca="true" t="shared" si="2" ref="O7:O30">IF(L7&lt;=29.5,"I разр.",IF(L7&lt;=31.1,"II разр.",IF(L7&lt;=33.2,"III разр.",IF(L7&lt;=35.7,"I юн.",IF(L7&lt;=39.2,"II юн.",IF(L7&lt;=42.6,"III юн.",""))))))</f>
        <v>I разр.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>
      <c r="A8" s="6">
        <v>2</v>
      </c>
      <c r="B8" s="7">
        <v>3</v>
      </c>
      <c r="C8" s="7" t="s">
        <v>40</v>
      </c>
      <c r="D8" s="14" t="s">
        <v>62</v>
      </c>
      <c r="E8" s="24" t="s">
        <v>43</v>
      </c>
      <c r="F8" s="24">
        <v>36806</v>
      </c>
      <c r="G8" s="14"/>
      <c r="H8" s="12"/>
      <c r="I8" s="14" t="s">
        <v>44</v>
      </c>
      <c r="J8" s="12"/>
      <c r="K8" s="9"/>
      <c r="L8" s="20">
        <v>29.81</v>
      </c>
      <c r="M8" s="21">
        <f t="shared" si="0"/>
        <v>29.81</v>
      </c>
      <c r="N8" s="30">
        <f t="shared" si="1"/>
        <v>0.9499999999999993</v>
      </c>
      <c r="O8" s="6" t="str">
        <f t="shared" si="2"/>
        <v>II разр.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3</v>
      </c>
      <c r="B9" s="7">
        <v>11</v>
      </c>
      <c r="C9" s="7" t="s">
        <v>40</v>
      </c>
      <c r="D9" s="14" t="s">
        <v>66</v>
      </c>
      <c r="E9" s="24" t="s">
        <v>43</v>
      </c>
      <c r="F9" s="24">
        <v>36855</v>
      </c>
      <c r="G9" s="14"/>
      <c r="H9" s="12"/>
      <c r="I9" s="14" t="s">
        <v>44</v>
      </c>
      <c r="J9" s="12"/>
      <c r="K9" s="8"/>
      <c r="L9" s="20">
        <v>30.91</v>
      </c>
      <c r="M9" s="21">
        <f t="shared" si="0"/>
        <v>30.91</v>
      </c>
      <c r="N9" s="30">
        <f t="shared" si="1"/>
        <v>2.0500000000000007</v>
      </c>
      <c r="O9" s="6" t="str">
        <f t="shared" si="2"/>
        <v>II разр.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4</v>
      </c>
      <c r="B10" s="7">
        <v>15</v>
      </c>
      <c r="C10" s="7" t="s">
        <v>40</v>
      </c>
      <c r="D10" s="14" t="s">
        <v>59</v>
      </c>
      <c r="E10" s="24" t="s">
        <v>43</v>
      </c>
      <c r="F10" s="24">
        <v>36991</v>
      </c>
      <c r="G10" s="14"/>
      <c r="H10" s="12"/>
      <c r="I10" s="14" t="s">
        <v>44</v>
      </c>
      <c r="J10" s="12"/>
      <c r="K10" s="9"/>
      <c r="L10" s="20">
        <v>31.11</v>
      </c>
      <c r="M10" s="21">
        <f t="shared" si="0"/>
        <v>31.11</v>
      </c>
      <c r="N10" s="30">
        <f t="shared" si="1"/>
        <v>2.25</v>
      </c>
      <c r="O10" s="6" t="str">
        <f t="shared" si="2"/>
        <v>III разр.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5</v>
      </c>
      <c r="B11" s="7">
        <v>13</v>
      </c>
      <c r="C11" s="7" t="s">
        <v>41</v>
      </c>
      <c r="D11" s="14" t="s">
        <v>67</v>
      </c>
      <c r="E11" s="24" t="s">
        <v>43</v>
      </c>
      <c r="F11" s="24">
        <v>36827</v>
      </c>
      <c r="G11" s="14"/>
      <c r="H11" s="12"/>
      <c r="I11" s="14" t="s">
        <v>75</v>
      </c>
      <c r="J11" s="12"/>
      <c r="K11" s="9"/>
      <c r="L11" s="20">
        <v>31.64</v>
      </c>
      <c r="M11" s="21">
        <f t="shared" si="0"/>
        <v>31.64</v>
      </c>
      <c r="N11" s="30">
        <f t="shared" si="1"/>
        <v>2.780000000000001</v>
      </c>
      <c r="O11" s="6" t="str">
        <f t="shared" si="2"/>
        <v>III разр.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6</v>
      </c>
      <c r="B12" s="7">
        <v>12</v>
      </c>
      <c r="C12" s="7" t="s">
        <v>41</v>
      </c>
      <c r="D12" s="14" t="s">
        <v>86</v>
      </c>
      <c r="E12" s="24" t="s">
        <v>43</v>
      </c>
      <c r="F12" s="24">
        <v>37184</v>
      </c>
      <c r="G12" s="14"/>
      <c r="H12" s="12"/>
      <c r="I12" s="14" t="s">
        <v>75</v>
      </c>
      <c r="J12" s="12"/>
      <c r="K12" s="8"/>
      <c r="L12" s="20">
        <v>32.43</v>
      </c>
      <c r="M12" s="21">
        <f t="shared" si="0"/>
        <v>32.43</v>
      </c>
      <c r="N12" s="30">
        <f t="shared" si="1"/>
        <v>3.5700000000000003</v>
      </c>
      <c r="O12" s="6" t="str">
        <f t="shared" si="2"/>
        <v>III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7</v>
      </c>
      <c r="B13" s="7">
        <v>16</v>
      </c>
      <c r="C13" s="7" t="s">
        <v>40</v>
      </c>
      <c r="D13" s="14" t="s">
        <v>60</v>
      </c>
      <c r="E13" s="24" t="s">
        <v>43</v>
      </c>
      <c r="F13" s="24">
        <v>37118</v>
      </c>
      <c r="G13" s="14"/>
      <c r="H13" s="12"/>
      <c r="I13" s="14" t="s">
        <v>44</v>
      </c>
      <c r="J13" s="12"/>
      <c r="K13" s="9"/>
      <c r="L13" s="20">
        <v>32.8</v>
      </c>
      <c r="M13" s="21"/>
      <c r="N13" s="30">
        <f t="shared" si="1"/>
        <v>3.9399999999999977</v>
      </c>
      <c r="O13" s="6" t="str">
        <f t="shared" si="2"/>
        <v>III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8</v>
      </c>
      <c r="B14" s="7">
        <v>14</v>
      </c>
      <c r="C14" s="7" t="s">
        <v>41</v>
      </c>
      <c r="D14" s="14" t="s">
        <v>63</v>
      </c>
      <c r="E14" s="24" t="s">
        <v>43</v>
      </c>
      <c r="F14" s="24">
        <v>37714</v>
      </c>
      <c r="G14" s="14"/>
      <c r="H14" s="12"/>
      <c r="I14" s="14" t="s">
        <v>75</v>
      </c>
      <c r="J14" s="12"/>
      <c r="K14" s="9"/>
      <c r="L14" s="20">
        <v>33.22</v>
      </c>
      <c r="M14" s="21">
        <f aca="true" t="shared" si="3" ref="M14:M30">L14</f>
        <v>33.22</v>
      </c>
      <c r="N14" s="30">
        <f t="shared" si="1"/>
        <v>4.359999999999999</v>
      </c>
      <c r="O14" s="6" t="str">
        <f t="shared" si="2"/>
        <v>I юн.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>
        <v>9</v>
      </c>
      <c r="B15" s="7">
        <v>20</v>
      </c>
      <c r="C15" s="7" t="s">
        <v>40</v>
      </c>
      <c r="D15" s="14" t="s">
        <v>69</v>
      </c>
      <c r="E15" s="24" t="s">
        <v>43</v>
      </c>
      <c r="F15" s="7"/>
      <c r="G15" s="14"/>
      <c r="H15" s="12"/>
      <c r="I15" s="14" t="s">
        <v>44</v>
      </c>
      <c r="J15" s="12"/>
      <c r="K15" s="8"/>
      <c r="L15" s="20">
        <v>33.25</v>
      </c>
      <c r="M15" s="21">
        <f t="shared" si="3"/>
        <v>33.25</v>
      </c>
      <c r="N15" s="30">
        <f t="shared" si="1"/>
        <v>4.390000000000001</v>
      </c>
      <c r="O15" s="6" t="str">
        <f t="shared" si="2"/>
        <v>I юн.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6">
        <v>10</v>
      </c>
      <c r="B16" s="7">
        <v>8</v>
      </c>
      <c r="C16" s="7" t="s">
        <v>41</v>
      </c>
      <c r="D16" s="14" t="s">
        <v>104</v>
      </c>
      <c r="E16" s="24" t="s">
        <v>43</v>
      </c>
      <c r="F16" s="7"/>
      <c r="G16" s="14"/>
      <c r="H16" s="12"/>
      <c r="I16" s="14" t="s">
        <v>44</v>
      </c>
      <c r="J16" s="12"/>
      <c r="K16" s="8"/>
      <c r="L16" s="20">
        <v>33.37</v>
      </c>
      <c r="M16" s="21">
        <f t="shared" si="3"/>
        <v>33.37</v>
      </c>
      <c r="N16" s="30">
        <f t="shared" si="1"/>
        <v>4.509999999999998</v>
      </c>
      <c r="O16" s="6" t="str">
        <f t="shared" si="2"/>
        <v>I юн.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" customHeight="1">
      <c r="A17" s="6">
        <v>11</v>
      </c>
      <c r="B17" s="7">
        <v>7</v>
      </c>
      <c r="C17" s="7" t="s">
        <v>41</v>
      </c>
      <c r="D17" s="14" t="s">
        <v>83</v>
      </c>
      <c r="E17" s="24" t="s">
        <v>43</v>
      </c>
      <c r="F17" s="24">
        <v>37306</v>
      </c>
      <c r="G17" s="14"/>
      <c r="H17" s="12"/>
      <c r="I17" s="14" t="s">
        <v>44</v>
      </c>
      <c r="J17" s="12"/>
      <c r="K17" s="8"/>
      <c r="L17" s="20">
        <v>33.49</v>
      </c>
      <c r="M17" s="21">
        <f t="shared" si="3"/>
        <v>33.49</v>
      </c>
      <c r="N17" s="30">
        <f t="shared" si="1"/>
        <v>4.630000000000003</v>
      </c>
      <c r="O17" s="6" t="str">
        <f t="shared" si="2"/>
        <v>I юн.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" customHeight="1">
      <c r="A18" s="6">
        <v>12</v>
      </c>
      <c r="B18" s="7">
        <v>23</v>
      </c>
      <c r="C18" s="7" t="s">
        <v>41</v>
      </c>
      <c r="D18" s="14" t="s">
        <v>61</v>
      </c>
      <c r="E18" s="24" t="s">
        <v>43</v>
      </c>
      <c r="F18" s="7"/>
      <c r="G18" s="14"/>
      <c r="H18" s="12"/>
      <c r="I18" s="14" t="s">
        <v>44</v>
      </c>
      <c r="J18" s="12"/>
      <c r="K18" s="9"/>
      <c r="L18" s="20">
        <v>33.8</v>
      </c>
      <c r="M18" s="21">
        <f t="shared" si="3"/>
        <v>33.8</v>
      </c>
      <c r="N18" s="30">
        <f t="shared" si="1"/>
        <v>4.939999999999998</v>
      </c>
      <c r="O18" s="6" t="str">
        <f t="shared" si="2"/>
        <v>I юн.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" customHeight="1">
      <c r="A19" s="6">
        <v>13</v>
      </c>
      <c r="B19" s="7">
        <v>4</v>
      </c>
      <c r="C19" s="7" t="s">
        <v>40</v>
      </c>
      <c r="D19" s="14" t="s">
        <v>82</v>
      </c>
      <c r="E19" s="24" t="s">
        <v>43</v>
      </c>
      <c r="F19" s="24">
        <v>37116</v>
      </c>
      <c r="G19" s="14"/>
      <c r="H19" s="12"/>
      <c r="I19" s="14" t="s">
        <v>44</v>
      </c>
      <c r="J19" s="12"/>
      <c r="K19" s="9"/>
      <c r="L19" s="20">
        <v>34.01</v>
      </c>
      <c r="M19" s="21">
        <f t="shared" si="3"/>
        <v>34.01</v>
      </c>
      <c r="N19" s="30">
        <f t="shared" si="1"/>
        <v>5.149999999999999</v>
      </c>
      <c r="O19" s="6" t="str">
        <f t="shared" si="2"/>
        <v>I юн.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" customHeight="1">
      <c r="A20" s="6">
        <v>14</v>
      </c>
      <c r="B20" s="7">
        <v>21</v>
      </c>
      <c r="C20" s="7" t="s">
        <v>40</v>
      </c>
      <c r="D20" s="14" t="s">
        <v>58</v>
      </c>
      <c r="E20" s="24" t="s">
        <v>43</v>
      </c>
      <c r="F20" s="7"/>
      <c r="G20" s="14"/>
      <c r="H20" s="12"/>
      <c r="I20" s="14" t="s">
        <v>44</v>
      </c>
      <c r="J20" s="12"/>
      <c r="K20" s="9"/>
      <c r="L20" s="20">
        <v>34.03</v>
      </c>
      <c r="M20" s="21">
        <f t="shared" si="3"/>
        <v>34.03</v>
      </c>
      <c r="N20" s="30">
        <f t="shared" si="1"/>
        <v>5.170000000000002</v>
      </c>
      <c r="O20" s="6" t="str">
        <f t="shared" si="2"/>
        <v>I юн.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" customHeight="1">
      <c r="A21" s="6">
        <v>15</v>
      </c>
      <c r="B21" s="7">
        <v>5</v>
      </c>
      <c r="C21" s="7" t="s">
        <v>41</v>
      </c>
      <c r="D21" s="14" t="s">
        <v>85</v>
      </c>
      <c r="E21" s="24" t="s">
        <v>43</v>
      </c>
      <c r="F21" s="24">
        <v>37116</v>
      </c>
      <c r="G21" s="14"/>
      <c r="H21" s="12"/>
      <c r="I21" s="14" t="s">
        <v>44</v>
      </c>
      <c r="J21" s="12"/>
      <c r="K21" s="8"/>
      <c r="L21" s="20">
        <v>34.36</v>
      </c>
      <c r="M21" s="21">
        <f t="shared" si="3"/>
        <v>34.36</v>
      </c>
      <c r="N21" s="30">
        <f t="shared" si="1"/>
        <v>5.5</v>
      </c>
      <c r="O21" s="6" t="str">
        <f t="shared" si="2"/>
        <v>I юн.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" customHeight="1">
      <c r="A22" s="6">
        <v>16</v>
      </c>
      <c r="B22" s="7">
        <v>18</v>
      </c>
      <c r="C22" s="7" t="s">
        <v>41</v>
      </c>
      <c r="D22" s="14" t="s">
        <v>65</v>
      </c>
      <c r="E22" s="24" t="s">
        <v>43</v>
      </c>
      <c r="F22" s="7"/>
      <c r="G22" s="14"/>
      <c r="H22" s="12"/>
      <c r="I22" s="14" t="s">
        <v>44</v>
      </c>
      <c r="J22" s="12"/>
      <c r="K22" s="8"/>
      <c r="L22" s="20">
        <v>34.96</v>
      </c>
      <c r="M22" s="21">
        <f t="shared" si="3"/>
        <v>34.96</v>
      </c>
      <c r="N22" s="30">
        <f t="shared" si="1"/>
        <v>6.100000000000001</v>
      </c>
      <c r="O22" s="6" t="str">
        <f t="shared" si="2"/>
        <v>I юн.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" customHeight="1">
      <c r="A23" s="6">
        <v>17</v>
      </c>
      <c r="B23" s="7">
        <v>2</v>
      </c>
      <c r="C23" s="7" t="s">
        <v>40</v>
      </c>
      <c r="D23" s="14" t="s">
        <v>84</v>
      </c>
      <c r="E23" s="24" t="s">
        <v>43</v>
      </c>
      <c r="F23" s="7"/>
      <c r="G23" s="14"/>
      <c r="H23" s="12"/>
      <c r="I23" s="14" t="s">
        <v>44</v>
      </c>
      <c r="J23" s="12"/>
      <c r="K23" s="9"/>
      <c r="L23" s="20">
        <v>35.21</v>
      </c>
      <c r="M23" s="21">
        <f t="shared" si="3"/>
        <v>35.21</v>
      </c>
      <c r="N23" s="30">
        <f t="shared" si="1"/>
        <v>6.350000000000001</v>
      </c>
      <c r="O23" s="6" t="str">
        <f t="shared" si="2"/>
        <v>I юн.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" customHeight="1">
      <c r="A24" s="6">
        <v>18</v>
      </c>
      <c r="B24" s="7">
        <v>19</v>
      </c>
      <c r="C24" s="7" t="s">
        <v>40</v>
      </c>
      <c r="D24" s="14" t="s">
        <v>64</v>
      </c>
      <c r="E24" s="24" t="s">
        <v>43</v>
      </c>
      <c r="F24" s="7"/>
      <c r="G24" s="14"/>
      <c r="H24" s="12"/>
      <c r="I24" s="14" t="s">
        <v>44</v>
      </c>
      <c r="J24" s="12"/>
      <c r="K24" s="9"/>
      <c r="L24" s="20">
        <v>35.8</v>
      </c>
      <c r="M24" s="21">
        <f t="shared" si="3"/>
        <v>35.8</v>
      </c>
      <c r="N24" s="30">
        <f t="shared" si="1"/>
        <v>6.939999999999998</v>
      </c>
      <c r="O24" s="6" t="str">
        <f t="shared" si="2"/>
        <v>II юн.</v>
      </c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" customHeight="1">
      <c r="A25" s="6">
        <v>19</v>
      </c>
      <c r="B25" s="7">
        <v>6</v>
      </c>
      <c r="C25" s="7" t="s">
        <v>40</v>
      </c>
      <c r="D25" s="14" t="s">
        <v>102</v>
      </c>
      <c r="E25" s="24" t="s">
        <v>43</v>
      </c>
      <c r="F25" s="7"/>
      <c r="G25" s="14"/>
      <c r="H25" s="12"/>
      <c r="I25" s="14" t="s">
        <v>44</v>
      </c>
      <c r="J25" s="12"/>
      <c r="K25" s="9"/>
      <c r="L25" s="20">
        <v>36.08</v>
      </c>
      <c r="M25" s="21">
        <f t="shared" si="3"/>
        <v>36.08</v>
      </c>
      <c r="N25" s="30">
        <f t="shared" si="1"/>
        <v>7.219999999999999</v>
      </c>
      <c r="O25" s="6" t="str">
        <f t="shared" si="2"/>
        <v>II юн.</v>
      </c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5" customHeight="1">
      <c r="A26" s="6">
        <v>20</v>
      </c>
      <c r="B26" s="7">
        <v>22</v>
      </c>
      <c r="C26" s="7" t="s">
        <v>41</v>
      </c>
      <c r="D26" s="14" t="s">
        <v>87</v>
      </c>
      <c r="E26" s="24" t="s">
        <v>43</v>
      </c>
      <c r="F26" s="7"/>
      <c r="G26" s="14"/>
      <c r="H26" s="12"/>
      <c r="I26" s="14" t="s">
        <v>44</v>
      </c>
      <c r="J26" s="12"/>
      <c r="K26" s="8"/>
      <c r="L26" s="20">
        <v>37.63</v>
      </c>
      <c r="M26" s="21">
        <f t="shared" si="3"/>
        <v>37.63</v>
      </c>
      <c r="N26" s="30">
        <f t="shared" si="1"/>
        <v>8.770000000000003</v>
      </c>
      <c r="O26" s="6" t="str">
        <f t="shared" si="2"/>
        <v>II юн.</v>
      </c>
      <c r="P26" s="5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" customHeight="1">
      <c r="A27" s="6">
        <v>21</v>
      </c>
      <c r="B27" s="7">
        <v>17</v>
      </c>
      <c r="C27" s="7" t="s">
        <v>41</v>
      </c>
      <c r="D27" s="14" t="s">
        <v>105</v>
      </c>
      <c r="E27" s="24" t="s">
        <v>43</v>
      </c>
      <c r="F27" s="7"/>
      <c r="G27" s="14"/>
      <c r="H27" s="12"/>
      <c r="I27" s="14" t="s">
        <v>44</v>
      </c>
      <c r="J27" s="12"/>
      <c r="K27" s="9"/>
      <c r="L27" s="20">
        <v>37.91</v>
      </c>
      <c r="M27" s="21">
        <f t="shared" si="3"/>
        <v>37.91</v>
      </c>
      <c r="N27" s="30">
        <f t="shared" si="1"/>
        <v>9.049999999999997</v>
      </c>
      <c r="O27" s="6" t="str">
        <f t="shared" si="2"/>
        <v>II юн.</v>
      </c>
      <c r="P27" s="5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5" customHeight="1">
      <c r="A28" s="6"/>
      <c r="B28" s="7">
        <v>9</v>
      </c>
      <c r="C28" s="7" t="s">
        <v>41</v>
      </c>
      <c r="D28" s="14" t="s">
        <v>68</v>
      </c>
      <c r="E28" s="24" t="s">
        <v>43</v>
      </c>
      <c r="F28" s="24">
        <v>36787</v>
      </c>
      <c r="G28" s="14"/>
      <c r="H28" s="12"/>
      <c r="I28" s="14" t="s">
        <v>44</v>
      </c>
      <c r="J28" s="12"/>
      <c r="K28" s="8"/>
      <c r="L28" s="20" t="s">
        <v>42</v>
      </c>
      <c r="M28" s="21" t="str">
        <f t="shared" si="3"/>
        <v>DNS</v>
      </c>
      <c r="N28" s="30"/>
      <c r="O28" s="6">
        <f t="shared" si="2"/>
      </c>
      <c r="P28" s="5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5" customHeight="1">
      <c r="A29" s="6"/>
      <c r="B29" s="7">
        <v>10</v>
      </c>
      <c r="C29" s="7" t="s">
        <v>41</v>
      </c>
      <c r="D29" s="14" t="s">
        <v>103</v>
      </c>
      <c r="E29" s="24" t="s">
        <v>43</v>
      </c>
      <c r="F29" s="24">
        <v>37245</v>
      </c>
      <c r="G29" s="14"/>
      <c r="H29" s="12"/>
      <c r="I29" s="14" t="s">
        <v>44</v>
      </c>
      <c r="J29" s="12"/>
      <c r="K29" s="8"/>
      <c r="L29" s="20" t="s">
        <v>42</v>
      </c>
      <c r="M29" s="21" t="str">
        <f t="shared" si="3"/>
        <v>DNS</v>
      </c>
      <c r="N29" s="30"/>
      <c r="O29" s="6">
        <f t="shared" si="2"/>
      </c>
      <c r="P29" s="5"/>
      <c r="Q29" s="19"/>
      <c r="R29" s="19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5" customHeight="1">
      <c r="A30" s="6" t="s">
        <v>48</v>
      </c>
      <c r="B30" s="7">
        <v>24</v>
      </c>
      <c r="C30" s="7" t="s">
        <v>40</v>
      </c>
      <c r="D30" s="14" t="s">
        <v>101</v>
      </c>
      <c r="E30" s="24" t="s">
        <v>45</v>
      </c>
      <c r="F30" s="24">
        <v>36321</v>
      </c>
      <c r="G30" s="14"/>
      <c r="H30" s="12"/>
      <c r="I30" s="14" t="s">
        <v>75</v>
      </c>
      <c r="J30" s="12"/>
      <c r="K30" s="9"/>
      <c r="L30" s="20">
        <v>41.03</v>
      </c>
      <c r="M30" s="21">
        <f t="shared" si="3"/>
        <v>41.03</v>
      </c>
      <c r="N30" s="30">
        <f>L30-L$7</f>
        <v>12.170000000000002</v>
      </c>
      <c r="O30" s="6" t="str">
        <f t="shared" si="2"/>
        <v>III юн.</v>
      </c>
      <c r="P30" s="5"/>
      <c r="Q30" s="19"/>
      <c r="R30" s="19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9" customHeight="1" thickBot="1">
      <c r="A31" s="34"/>
      <c r="B31" s="35"/>
      <c r="C31" s="35"/>
      <c r="D31" s="40"/>
      <c r="E31" s="54"/>
      <c r="F31" s="35"/>
      <c r="G31" s="35"/>
      <c r="H31" s="41"/>
      <c r="I31" s="40"/>
      <c r="J31" s="41"/>
      <c r="K31" s="55"/>
      <c r="L31" s="56"/>
      <c r="M31" s="42"/>
      <c r="N31" s="57"/>
      <c r="O31" s="34"/>
      <c r="P31" s="5"/>
      <c r="Q31" s="19"/>
      <c r="R31" s="19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ht="13.5" thickTop="1"/>
    <row r="34" spans="2:15" ht="15" customHeight="1">
      <c r="B34" s="69" t="s">
        <v>106</v>
      </c>
      <c r="D34" s="70"/>
      <c r="E34" s="70"/>
      <c r="F34" s="70"/>
      <c r="G34" s="71"/>
      <c r="H34" s="71"/>
      <c r="L34" s="71" t="s">
        <v>107</v>
      </c>
      <c r="O34" s="72"/>
    </row>
    <row r="35" spans="2:15" ht="15" customHeight="1">
      <c r="B35" s="69" t="s">
        <v>110</v>
      </c>
      <c r="D35" s="73"/>
      <c r="E35" s="74"/>
      <c r="F35" s="75"/>
      <c r="G35" s="71"/>
      <c r="H35" s="71"/>
      <c r="I35" s="13"/>
      <c r="L35" s="71" t="s">
        <v>108</v>
      </c>
      <c r="O35" s="72"/>
    </row>
    <row r="36" spans="7:15" ht="15" customHeight="1">
      <c r="G36" s="71"/>
      <c r="H36" s="71"/>
      <c r="L36" s="71" t="s">
        <v>109</v>
      </c>
      <c r="O36" s="72"/>
    </row>
  </sheetData>
  <sheetProtection/>
  <mergeCells count="5">
    <mergeCell ref="C5:J5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29"/>
  <sheetViews>
    <sheetView view="pageBreakPreview" zoomScale="130" zoomScaleSheetLayoutView="130" zoomScalePageLayoutView="0" workbookViewId="0" topLeftCell="A4">
      <selection activeCell="D35" sqref="D35"/>
    </sheetView>
  </sheetViews>
  <sheetFormatPr defaultColWidth="9.140625" defaultRowHeight="12.75"/>
  <cols>
    <col min="1" max="1" width="5.57421875" style="1" customWidth="1"/>
    <col min="2" max="2" width="6.28125" style="1" customWidth="1"/>
    <col min="3" max="3" width="6.57421875" style="1" customWidth="1"/>
    <col min="4" max="4" width="23.00390625" style="1" customWidth="1"/>
    <col min="5" max="5" width="9.28125" style="1" hidden="1" customWidth="1"/>
    <col min="6" max="6" width="9.8515625" style="1" hidden="1" customWidth="1"/>
    <col min="7" max="7" width="22.421875" style="1" hidden="1" customWidth="1"/>
    <col min="8" max="8" width="16.28125" style="1" hidden="1" customWidth="1"/>
    <col min="9" max="9" width="23.140625" style="1" customWidth="1"/>
    <col min="10" max="10" width="19.8515625" style="1" hidden="1" customWidth="1"/>
    <col min="11" max="11" width="0.71875" style="1" hidden="1" customWidth="1"/>
    <col min="12" max="12" width="8.28125" style="72" customWidth="1"/>
    <col min="13" max="13" width="7.421875" style="1" hidden="1" customWidth="1"/>
    <col min="14" max="14" width="6.71093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9.25" customHeight="1">
      <c r="A1" s="88" t="str">
        <f>N_sor1</f>
        <v>"Первенство СДЮСШОР "Комета"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6.25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9.25" customHeight="1">
      <c r="A3" s="93" t="s">
        <v>27</v>
      </c>
      <c r="B3" s="93"/>
      <c r="C3" s="93"/>
      <c r="D3" s="93"/>
      <c r="E3" s="65"/>
      <c r="F3" s="65"/>
      <c r="G3" s="65"/>
      <c r="H3" s="65"/>
      <c r="I3" s="65"/>
      <c r="J3" s="94" t="str">
        <f>D_d1</f>
        <v>30 ноября 2013г.</v>
      </c>
      <c r="K3" s="95"/>
      <c r="L3" s="95"/>
      <c r="M3" s="95"/>
      <c r="N3" s="95"/>
      <c r="O3" s="95"/>
    </row>
    <row r="4" spans="2:37" ht="21.75" customHeight="1">
      <c r="B4" s="15"/>
      <c r="C4" s="96" t="str">
        <f>N_un</f>
        <v>Юноши младшего возраста</v>
      </c>
      <c r="D4" s="96"/>
      <c r="E4" s="96"/>
      <c r="F4" s="96"/>
      <c r="G4" s="96"/>
      <c r="H4" s="96"/>
      <c r="I4" s="96"/>
      <c r="J4" s="96"/>
      <c r="K4" s="15"/>
      <c r="L4" s="86" t="str">
        <f>const!C10</f>
        <v>500 метров</v>
      </c>
      <c r="M4" s="86"/>
      <c r="N4" s="86"/>
      <c r="O4" s="15"/>
      <c r="P4" s="3"/>
      <c r="Q4" s="4">
        <v>37.5</v>
      </c>
      <c r="R4" s="4">
        <v>35.4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70</v>
      </c>
      <c r="F5" s="2" t="s">
        <v>1</v>
      </c>
      <c r="G5" s="2" t="s">
        <v>81</v>
      </c>
      <c r="H5" s="2" t="s">
        <v>18</v>
      </c>
      <c r="I5" s="2" t="s">
        <v>81</v>
      </c>
      <c r="J5" s="2" t="s">
        <v>7</v>
      </c>
      <c r="K5" s="2"/>
      <c r="L5" s="2" t="s">
        <v>3</v>
      </c>
      <c r="M5" s="11" t="s">
        <v>8</v>
      </c>
      <c r="N5" s="11" t="s">
        <v>11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 customHeight="1" thickTop="1">
      <c r="A6" s="6">
        <v>1</v>
      </c>
      <c r="B6" s="7">
        <v>97</v>
      </c>
      <c r="C6" s="7" t="s">
        <v>41</v>
      </c>
      <c r="D6" s="14" t="s">
        <v>49</v>
      </c>
      <c r="E6" s="24" t="s">
        <v>43</v>
      </c>
      <c r="F6" s="24">
        <v>37061</v>
      </c>
      <c r="G6" s="14"/>
      <c r="H6" s="12"/>
      <c r="I6" s="12" t="s">
        <v>44</v>
      </c>
      <c r="J6" s="12"/>
      <c r="K6" s="8"/>
      <c r="L6" s="76">
        <v>45.15</v>
      </c>
      <c r="M6" s="21"/>
      <c r="N6" s="58">
        <f aca="true" t="shared" si="0" ref="N6:N23">L6-L$6</f>
        <v>0</v>
      </c>
      <c r="O6" s="6" t="str">
        <f aca="true" t="shared" si="1" ref="O6:O24">IF(L6&lt;=41,"КМС",IF(L6&lt;=43.4,"I разр.",IF(L6&lt;=46.2,"II разр.",IF(L6&lt;=49.7,"III разр.",IF(L6&lt;=53.9,"I юн.",IF(L6&lt;=59.5,"II юн.",IF(L6&lt;=66.5,"III юн.","")))))))</f>
        <v>II разр.</v>
      </c>
      <c r="P6" s="3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customHeight="1">
      <c r="A7" s="6">
        <v>2</v>
      </c>
      <c r="B7" s="7">
        <v>106</v>
      </c>
      <c r="C7" s="7" t="s">
        <v>40</v>
      </c>
      <c r="D7" s="14" t="s">
        <v>50</v>
      </c>
      <c r="E7" s="24" t="s">
        <v>43</v>
      </c>
      <c r="F7" s="24">
        <v>36909</v>
      </c>
      <c r="G7" s="14"/>
      <c r="H7" s="12"/>
      <c r="I7" s="12" t="s">
        <v>44</v>
      </c>
      <c r="J7" s="12"/>
      <c r="K7" s="9"/>
      <c r="L7" s="76">
        <v>45.45</v>
      </c>
      <c r="M7" s="21"/>
      <c r="N7" s="30">
        <f t="shared" si="0"/>
        <v>0.30000000000000426</v>
      </c>
      <c r="O7" s="6" t="str">
        <f t="shared" si="1"/>
        <v>II разр.</v>
      </c>
      <c r="P7" s="3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 customHeight="1">
      <c r="A8" s="6">
        <v>3</v>
      </c>
      <c r="B8" s="7">
        <v>96</v>
      </c>
      <c r="C8" s="7" t="s">
        <v>40</v>
      </c>
      <c r="D8" s="14" t="s">
        <v>46</v>
      </c>
      <c r="E8" s="24" t="s">
        <v>43</v>
      </c>
      <c r="F8" s="24"/>
      <c r="G8" s="14"/>
      <c r="H8" s="12"/>
      <c r="I8" s="12" t="s">
        <v>44</v>
      </c>
      <c r="J8" s="12"/>
      <c r="K8" s="9"/>
      <c r="L8" s="76">
        <v>46.58</v>
      </c>
      <c r="M8" s="21"/>
      <c r="N8" s="30">
        <f t="shared" si="0"/>
        <v>1.4299999999999997</v>
      </c>
      <c r="O8" s="6" t="str">
        <f t="shared" si="1"/>
        <v>III разр.</v>
      </c>
      <c r="P8" s="3"/>
      <c r="Q8" s="19"/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 customHeight="1">
      <c r="A9" s="6">
        <v>4</v>
      </c>
      <c r="B9" s="7">
        <v>107</v>
      </c>
      <c r="C9" s="7" t="s">
        <v>41</v>
      </c>
      <c r="D9" s="14" t="s">
        <v>56</v>
      </c>
      <c r="E9" s="24" t="s">
        <v>43</v>
      </c>
      <c r="F9" s="24"/>
      <c r="G9" s="14"/>
      <c r="H9" s="12"/>
      <c r="I9" s="12" t="s">
        <v>44</v>
      </c>
      <c r="J9" s="12"/>
      <c r="K9" s="8"/>
      <c r="L9" s="76">
        <v>49.53</v>
      </c>
      <c r="M9" s="21"/>
      <c r="N9" s="30">
        <f t="shared" si="0"/>
        <v>4.380000000000003</v>
      </c>
      <c r="O9" s="6" t="str">
        <f t="shared" si="1"/>
        <v>III разр.</v>
      </c>
      <c r="P9" s="3"/>
      <c r="Q9" s="19"/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" customHeight="1">
      <c r="A10" s="6">
        <v>5</v>
      </c>
      <c r="B10" s="7">
        <v>98</v>
      </c>
      <c r="C10" s="7" t="s">
        <v>41</v>
      </c>
      <c r="D10" s="14" t="s">
        <v>51</v>
      </c>
      <c r="E10" s="24" t="s">
        <v>43</v>
      </c>
      <c r="F10" s="24"/>
      <c r="G10" s="14"/>
      <c r="H10" s="12"/>
      <c r="I10" s="12" t="s">
        <v>44</v>
      </c>
      <c r="J10" s="12"/>
      <c r="K10" s="8"/>
      <c r="L10" s="76">
        <v>50.43</v>
      </c>
      <c r="M10" s="21"/>
      <c r="N10" s="30">
        <f t="shared" si="0"/>
        <v>5.280000000000001</v>
      </c>
      <c r="O10" s="6" t="str">
        <f t="shared" si="1"/>
        <v>I юн.</v>
      </c>
      <c r="P10" s="3"/>
      <c r="Q10" s="19"/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>
      <c r="A11" s="6">
        <v>6</v>
      </c>
      <c r="B11" s="7">
        <v>108</v>
      </c>
      <c r="C11" s="7" t="s">
        <v>41</v>
      </c>
      <c r="D11" s="14" t="s">
        <v>47</v>
      </c>
      <c r="E11" s="24" t="s">
        <v>43</v>
      </c>
      <c r="F11" s="24"/>
      <c r="G11" s="14"/>
      <c r="H11" s="12"/>
      <c r="I11" s="12" t="s">
        <v>44</v>
      </c>
      <c r="J11" s="12"/>
      <c r="K11" s="8"/>
      <c r="L11" s="76">
        <v>51.11</v>
      </c>
      <c r="M11" s="21"/>
      <c r="N11" s="30">
        <f t="shared" si="0"/>
        <v>5.960000000000001</v>
      </c>
      <c r="O11" s="6" t="str">
        <f t="shared" si="1"/>
        <v>I юн.</v>
      </c>
      <c r="P11" s="3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customHeight="1">
      <c r="A12" s="6">
        <v>7</v>
      </c>
      <c r="B12" s="7">
        <v>100</v>
      </c>
      <c r="C12" s="7" t="s">
        <v>41</v>
      </c>
      <c r="D12" s="14" t="s">
        <v>52</v>
      </c>
      <c r="E12" s="24" t="s">
        <v>43</v>
      </c>
      <c r="F12" s="24">
        <v>36882</v>
      </c>
      <c r="G12" s="16"/>
      <c r="H12" s="12"/>
      <c r="I12" s="14" t="s">
        <v>44</v>
      </c>
      <c r="J12" s="12"/>
      <c r="K12" s="8"/>
      <c r="L12" s="77">
        <v>51.69</v>
      </c>
      <c r="M12" s="21"/>
      <c r="N12" s="30">
        <f t="shared" si="0"/>
        <v>6.539999999999999</v>
      </c>
      <c r="O12" s="6" t="str">
        <f t="shared" si="1"/>
        <v>I юн.</v>
      </c>
      <c r="P12" s="3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 customHeight="1">
      <c r="A13" s="6">
        <v>8</v>
      </c>
      <c r="B13" s="7">
        <v>104</v>
      </c>
      <c r="C13" s="7" t="s">
        <v>41</v>
      </c>
      <c r="D13" s="14" t="s">
        <v>79</v>
      </c>
      <c r="E13" s="24" t="s">
        <v>43</v>
      </c>
      <c r="F13" s="24"/>
      <c r="G13" s="14"/>
      <c r="H13" s="12"/>
      <c r="I13" s="12" t="s">
        <v>44</v>
      </c>
      <c r="J13" s="12"/>
      <c r="K13" s="8"/>
      <c r="L13" s="76">
        <v>52.52</v>
      </c>
      <c r="M13" s="21"/>
      <c r="N13" s="30">
        <f t="shared" si="0"/>
        <v>7.3700000000000045</v>
      </c>
      <c r="O13" s="6" t="str">
        <f t="shared" si="1"/>
        <v>I юн.</v>
      </c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 customHeight="1">
      <c r="A14" s="6">
        <v>9</v>
      </c>
      <c r="B14" s="7">
        <v>91</v>
      </c>
      <c r="C14" s="7" t="s">
        <v>41</v>
      </c>
      <c r="D14" s="14" t="s">
        <v>53</v>
      </c>
      <c r="E14" s="24" t="s">
        <v>43</v>
      </c>
      <c r="F14" s="24"/>
      <c r="G14" s="14"/>
      <c r="H14" s="12"/>
      <c r="I14" s="12" t="s">
        <v>44</v>
      </c>
      <c r="J14" s="12"/>
      <c r="K14" s="8"/>
      <c r="L14" s="76">
        <v>52.79</v>
      </c>
      <c r="M14" s="21"/>
      <c r="N14" s="30">
        <f t="shared" si="0"/>
        <v>7.640000000000001</v>
      </c>
      <c r="O14" s="6" t="str">
        <f t="shared" si="1"/>
        <v>I юн.</v>
      </c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 customHeight="1">
      <c r="A15" s="6">
        <v>10</v>
      </c>
      <c r="B15" s="7">
        <v>110</v>
      </c>
      <c r="C15" s="7" t="s">
        <v>41</v>
      </c>
      <c r="D15" s="14" t="s">
        <v>55</v>
      </c>
      <c r="E15" s="24" t="s">
        <v>43</v>
      </c>
      <c r="F15" s="24"/>
      <c r="G15" s="14"/>
      <c r="H15" s="12"/>
      <c r="I15" s="12" t="s">
        <v>44</v>
      </c>
      <c r="J15" s="12"/>
      <c r="K15" s="29"/>
      <c r="L15" s="76">
        <v>53.33</v>
      </c>
      <c r="M15" s="21"/>
      <c r="N15" s="30">
        <f t="shared" si="0"/>
        <v>8.18</v>
      </c>
      <c r="O15" s="6" t="str">
        <f t="shared" si="1"/>
        <v>I юн.</v>
      </c>
      <c r="P15" s="3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 customHeight="1">
      <c r="A16" s="6">
        <v>11</v>
      </c>
      <c r="B16" s="7">
        <v>102</v>
      </c>
      <c r="C16" s="7" t="s">
        <v>40</v>
      </c>
      <c r="D16" s="14" t="s">
        <v>72</v>
      </c>
      <c r="E16" s="24" t="s">
        <v>43</v>
      </c>
      <c r="F16" s="24">
        <v>37415</v>
      </c>
      <c r="G16" s="14"/>
      <c r="H16" s="12"/>
      <c r="I16" s="12" t="s">
        <v>44</v>
      </c>
      <c r="J16" s="12"/>
      <c r="K16" s="9"/>
      <c r="L16" s="76">
        <v>54.9</v>
      </c>
      <c r="M16" s="21"/>
      <c r="N16" s="30">
        <f t="shared" si="0"/>
        <v>9.75</v>
      </c>
      <c r="O16" s="6" t="str">
        <f t="shared" si="1"/>
        <v>II юн.</v>
      </c>
      <c r="P16" s="3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 customHeight="1">
      <c r="A17" s="6">
        <v>12</v>
      </c>
      <c r="B17" s="7">
        <v>111</v>
      </c>
      <c r="C17" s="7" t="s">
        <v>40</v>
      </c>
      <c r="D17" s="14" t="s">
        <v>100</v>
      </c>
      <c r="E17" s="24" t="s">
        <v>43</v>
      </c>
      <c r="F17" s="24"/>
      <c r="G17" s="14"/>
      <c r="H17" s="12"/>
      <c r="I17" s="12" t="s">
        <v>44</v>
      </c>
      <c r="J17" s="12"/>
      <c r="K17" s="12"/>
      <c r="L17" s="76">
        <v>55.01</v>
      </c>
      <c r="M17" s="21"/>
      <c r="N17" s="30">
        <f t="shared" si="0"/>
        <v>9.86</v>
      </c>
      <c r="O17" s="6" t="str">
        <f t="shared" si="1"/>
        <v>II юн.</v>
      </c>
      <c r="P17" s="3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 customHeight="1">
      <c r="A18" s="6">
        <v>13</v>
      </c>
      <c r="B18" s="7">
        <v>109</v>
      </c>
      <c r="C18" s="7" t="s">
        <v>40</v>
      </c>
      <c r="D18" s="14" t="s">
        <v>54</v>
      </c>
      <c r="E18" s="24" t="s">
        <v>43</v>
      </c>
      <c r="F18" s="24"/>
      <c r="G18" s="14"/>
      <c r="H18" s="12"/>
      <c r="I18" s="12" t="s">
        <v>44</v>
      </c>
      <c r="J18" s="12"/>
      <c r="K18" s="9"/>
      <c r="L18" s="76">
        <v>56.55</v>
      </c>
      <c r="M18" s="21"/>
      <c r="N18" s="30">
        <f t="shared" si="0"/>
        <v>11.399999999999999</v>
      </c>
      <c r="O18" s="6" t="str">
        <f t="shared" si="1"/>
        <v>II юн.</v>
      </c>
      <c r="P18" s="3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 customHeight="1">
      <c r="A19" s="6">
        <v>14</v>
      </c>
      <c r="B19" s="7">
        <v>105</v>
      </c>
      <c r="C19" s="7" t="s">
        <v>40</v>
      </c>
      <c r="D19" s="14" t="s">
        <v>74</v>
      </c>
      <c r="E19" s="24" t="s">
        <v>43</v>
      </c>
      <c r="F19" s="24">
        <v>37536</v>
      </c>
      <c r="G19" s="14"/>
      <c r="H19" s="12"/>
      <c r="I19" s="12" t="s">
        <v>75</v>
      </c>
      <c r="J19" s="12"/>
      <c r="K19" s="9"/>
      <c r="L19" s="76">
        <v>56.6</v>
      </c>
      <c r="M19" s="21"/>
      <c r="N19" s="30">
        <f t="shared" si="0"/>
        <v>11.450000000000003</v>
      </c>
      <c r="O19" s="6" t="str">
        <f t="shared" si="1"/>
        <v>II юн.</v>
      </c>
      <c r="P19" s="3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 customHeight="1">
      <c r="A20" s="6">
        <v>15</v>
      </c>
      <c r="B20" s="7">
        <v>114</v>
      </c>
      <c r="C20" s="7" t="s">
        <v>40</v>
      </c>
      <c r="D20" s="14" t="s">
        <v>80</v>
      </c>
      <c r="E20" s="24" t="s">
        <v>43</v>
      </c>
      <c r="F20" s="24"/>
      <c r="G20" s="14"/>
      <c r="H20" s="12"/>
      <c r="I20" s="12" t="s">
        <v>44</v>
      </c>
      <c r="J20" s="12"/>
      <c r="K20" s="9"/>
      <c r="L20" s="76">
        <v>57.22</v>
      </c>
      <c r="M20" s="21"/>
      <c r="N20" s="30">
        <f t="shared" si="0"/>
        <v>12.07</v>
      </c>
      <c r="O20" s="6" t="str">
        <f t="shared" si="1"/>
        <v>II юн.</v>
      </c>
      <c r="P20" s="3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 customHeight="1">
      <c r="A21" s="6">
        <v>16</v>
      </c>
      <c r="B21" s="7">
        <v>101</v>
      </c>
      <c r="C21" s="7" t="s">
        <v>40</v>
      </c>
      <c r="D21" s="14" t="s">
        <v>76</v>
      </c>
      <c r="E21" s="24" t="s">
        <v>43</v>
      </c>
      <c r="F21" s="24">
        <v>37096</v>
      </c>
      <c r="G21" s="14"/>
      <c r="H21" s="12"/>
      <c r="I21" s="12" t="s">
        <v>44</v>
      </c>
      <c r="J21" s="12"/>
      <c r="K21" s="9"/>
      <c r="L21" s="76">
        <v>58.12</v>
      </c>
      <c r="M21" s="21"/>
      <c r="N21" s="30">
        <f t="shared" si="0"/>
        <v>12.969999999999999</v>
      </c>
      <c r="O21" s="6" t="str">
        <f t="shared" si="1"/>
        <v>II юн.</v>
      </c>
      <c r="P21" s="3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 customHeight="1">
      <c r="A22" s="6">
        <v>17</v>
      </c>
      <c r="B22" s="7">
        <v>112</v>
      </c>
      <c r="C22" s="7" t="s">
        <v>41</v>
      </c>
      <c r="D22" s="14" t="s">
        <v>77</v>
      </c>
      <c r="E22" s="24" t="s">
        <v>43</v>
      </c>
      <c r="F22" s="24"/>
      <c r="G22" s="14"/>
      <c r="H22" s="12"/>
      <c r="I22" s="12" t="s">
        <v>44</v>
      </c>
      <c r="J22" s="12"/>
      <c r="K22" s="8"/>
      <c r="L22" s="76">
        <v>59.66</v>
      </c>
      <c r="M22" s="21"/>
      <c r="N22" s="30">
        <f t="shared" si="0"/>
        <v>14.509999999999998</v>
      </c>
      <c r="O22" s="6" t="str">
        <f t="shared" si="1"/>
        <v>III юн.</v>
      </c>
      <c r="P22" s="3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" customHeight="1">
      <c r="A23" s="6">
        <v>18</v>
      </c>
      <c r="B23" s="7">
        <v>113</v>
      </c>
      <c r="C23" s="7" t="s">
        <v>40</v>
      </c>
      <c r="D23" s="14" t="s">
        <v>98</v>
      </c>
      <c r="E23" s="24" t="s">
        <v>43</v>
      </c>
      <c r="F23" s="24"/>
      <c r="G23" s="14"/>
      <c r="H23" s="12"/>
      <c r="I23" s="12" t="s">
        <v>44</v>
      </c>
      <c r="J23" s="12"/>
      <c r="K23" s="9"/>
      <c r="L23" s="76">
        <v>64.14</v>
      </c>
      <c r="M23" s="21"/>
      <c r="N23" s="30">
        <f t="shared" si="0"/>
        <v>18.990000000000002</v>
      </c>
      <c r="O23" s="6" t="str">
        <f t="shared" si="1"/>
        <v>III юн.</v>
      </c>
      <c r="P23" s="3"/>
      <c r="Q23" s="19"/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" customHeight="1">
      <c r="A24" s="6"/>
      <c r="B24" s="7">
        <v>92</v>
      </c>
      <c r="C24" s="7" t="s">
        <v>40</v>
      </c>
      <c r="D24" s="14" t="s">
        <v>96</v>
      </c>
      <c r="E24" s="24" t="s">
        <v>43</v>
      </c>
      <c r="F24" s="24">
        <v>37106</v>
      </c>
      <c r="G24" s="14"/>
      <c r="H24" s="12"/>
      <c r="I24" s="12" t="s">
        <v>44</v>
      </c>
      <c r="J24" s="12"/>
      <c r="K24" s="9"/>
      <c r="L24" s="76" t="s">
        <v>42</v>
      </c>
      <c r="M24" s="21"/>
      <c r="N24" s="30"/>
      <c r="O24" s="6">
        <f t="shared" si="1"/>
      </c>
      <c r="P24" s="3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5.25" customHeight="1" thickBot="1">
      <c r="A25" s="34"/>
      <c r="B25" s="35"/>
      <c r="C25" s="35"/>
      <c r="D25" s="40"/>
      <c r="E25" s="54"/>
      <c r="F25" s="35"/>
      <c r="G25" s="35"/>
      <c r="H25" s="41"/>
      <c r="I25" s="41"/>
      <c r="J25" s="41"/>
      <c r="K25" s="61"/>
      <c r="L25" s="78"/>
      <c r="M25" s="42"/>
      <c r="N25" s="57"/>
      <c r="O25" s="34"/>
      <c r="P25" s="3"/>
      <c r="Q25" s="19"/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3.5" customHeight="1" thickTop="1">
      <c r="A26" s="6"/>
      <c r="B26" s="7"/>
      <c r="C26" s="7"/>
      <c r="D26" s="14"/>
      <c r="E26" s="24"/>
      <c r="F26" s="7"/>
      <c r="G26" s="7"/>
      <c r="H26" s="12"/>
      <c r="I26" s="12"/>
      <c r="J26" s="12"/>
      <c r="K26" s="8"/>
      <c r="L26" s="76"/>
      <c r="M26" s="21"/>
      <c r="N26" s="30"/>
      <c r="O26" s="6"/>
      <c r="P26" s="3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15" ht="15" customHeight="1">
      <c r="B27" s="69" t="s">
        <v>116</v>
      </c>
      <c r="D27" s="70"/>
      <c r="E27" s="70"/>
      <c r="F27" s="70"/>
      <c r="G27" s="71"/>
      <c r="H27" s="71"/>
      <c r="L27" s="71" t="s">
        <v>107</v>
      </c>
      <c r="O27" s="72"/>
    </row>
    <row r="28" spans="2:15" ht="15" customHeight="1">
      <c r="B28" s="69" t="s">
        <v>117</v>
      </c>
      <c r="D28" s="73"/>
      <c r="E28" s="74"/>
      <c r="F28" s="75"/>
      <c r="G28" s="71"/>
      <c r="H28" s="71"/>
      <c r="I28" s="13"/>
      <c r="L28" s="71" t="s">
        <v>108</v>
      </c>
      <c r="O28" s="72"/>
    </row>
    <row r="29" spans="1:37" ht="16.5" customHeight="1">
      <c r="A29" s="6"/>
      <c r="G29" s="71"/>
      <c r="H29" s="71"/>
      <c r="L29" s="71" t="s">
        <v>109</v>
      </c>
      <c r="O29" s="72"/>
      <c r="P29" s="5"/>
      <c r="Q29" s="19"/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</sheetData>
  <sheetProtection/>
  <mergeCells count="6">
    <mergeCell ref="C4:J4"/>
    <mergeCell ref="A1:O1"/>
    <mergeCell ref="A2:O2"/>
    <mergeCell ref="A3:D3"/>
    <mergeCell ref="J3:O3"/>
    <mergeCell ref="L4:N4"/>
  </mergeCells>
  <printOptions/>
  <pageMargins left="0.5905511811023623" right="0.1968503937007874" top="0.1968503937007874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39"/>
  <sheetViews>
    <sheetView view="pageBreakPreview" zoomScale="115" zoomScaleSheetLayoutView="115" workbookViewId="0" topLeftCell="A1">
      <selection activeCell="D35" sqref="D35"/>
    </sheetView>
  </sheetViews>
  <sheetFormatPr defaultColWidth="9.140625" defaultRowHeight="12.75"/>
  <cols>
    <col min="1" max="1" width="5.57421875" style="1" customWidth="1"/>
    <col min="2" max="2" width="6.00390625" style="1" customWidth="1"/>
    <col min="3" max="3" width="6.7109375" style="1" customWidth="1"/>
    <col min="4" max="4" width="23.57421875" style="1" customWidth="1"/>
    <col min="5" max="5" width="11.140625" style="1" hidden="1" customWidth="1"/>
    <col min="6" max="6" width="9.8515625" style="1" hidden="1" customWidth="1"/>
    <col min="7" max="7" width="24.57421875" style="1" hidden="1" customWidth="1"/>
    <col min="8" max="8" width="17.00390625" style="1" hidden="1" customWidth="1"/>
    <col min="9" max="9" width="23.00390625" style="1" customWidth="1"/>
    <col min="10" max="10" width="17.57421875" style="1" hidden="1" customWidth="1"/>
    <col min="11" max="11" width="0.71875" style="1" hidden="1" customWidth="1"/>
    <col min="12" max="12" width="7.140625" style="1" customWidth="1"/>
    <col min="13" max="13" width="1.421875" style="1" hidden="1" customWidth="1"/>
    <col min="14" max="14" width="6.2812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92" t="str">
        <f>N_sor1</f>
        <v>"Первенство СДЮСШОР "Комета"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6.25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8.5" customHeight="1">
      <c r="A3" s="93" t="s">
        <v>27</v>
      </c>
      <c r="B3" s="93"/>
      <c r="C3" s="93"/>
      <c r="D3" s="93"/>
      <c r="E3" s="65"/>
      <c r="F3" s="65"/>
      <c r="G3" s="65"/>
      <c r="H3" s="65"/>
      <c r="I3" s="65"/>
      <c r="J3" s="94" t="str">
        <f>D_d1</f>
        <v>30 ноября 2013г.</v>
      </c>
      <c r="K3" s="95"/>
      <c r="L3" s="95"/>
      <c r="M3" s="95"/>
      <c r="N3" s="95"/>
      <c r="O3" s="95"/>
    </row>
    <row r="4" spans="2:37" ht="33" customHeight="1">
      <c r="B4" s="15"/>
      <c r="C4" s="86" t="str">
        <f>N_dev</f>
        <v>Девушки младшего возраста</v>
      </c>
      <c r="D4" s="86"/>
      <c r="E4" s="86"/>
      <c r="F4" s="86"/>
      <c r="G4" s="86"/>
      <c r="H4" s="86"/>
      <c r="I4" s="86"/>
      <c r="J4" s="86"/>
      <c r="K4" s="15"/>
      <c r="L4" s="18" t="str">
        <f>const!C10</f>
        <v>500 метров</v>
      </c>
      <c r="M4" s="15"/>
      <c r="N4" s="15"/>
      <c r="O4" s="15"/>
      <c r="P4" s="5"/>
      <c r="Q4" s="1">
        <v>41.5</v>
      </c>
      <c r="R4" s="1">
        <v>38.7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70</v>
      </c>
      <c r="F5" s="2" t="s">
        <v>1</v>
      </c>
      <c r="G5" s="2" t="s">
        <v>81</v>
      </c>
      <c r="H5" s="2" t="s">
        <v>18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7">
        <v>1</v>
      </c>
      <c r="C6" s="25" t="s">
        <v>40</v>
      </c>
      <c r="D6" s="16" t="s">
        <v>57</v>
      </c>
      <c r="E6" s="27" t="s">
        <v>43</v>
      </c>
      <c r="F6" s="27"/>
      <c r="G6" s="16"/>
      <c r="H6" s="13"/>
      <c r="I6" s="14" t="s">
        <v>44</v>
      </c>
      <c r="J6" s="12"/>
      <c r="K6" s="9"/>
      <c r="L6" s="51">
        <v>47.06</v>
      </c>
      <c r="M6" s="23">
        <f aca="true" t="shared" si="0" ref="M6:M27">L6</f>
        <v>47.06</v>
      </c>
      <c r="N6" s="53">
        <f aca="true" t="shared" si="1" ref="N6:N25">L6-L$6</f>
        <v>0</v>
      </c>
      <c r="O6" s="26" t="str">
        <f aca="true" t="shared" si="2" ref="O6:O27">IF(L6&lt;=44.1,"КМС",IF(L6&lt;=46.9,"I разр.",IF(L6&lt;=49.7,"II разр.",IF(L6&lt;=53.2,"III разр.",IF(L6&lt;=57.4,"I юн.",IF(L6&lt;=63,"II юн.",IF(L6&lt;=70,"III юн.","")))))))</f>
        <v>II разр.</v>
      </c>
      <c r="P6" s="5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3</v>
      </c>
      <c r="C7" s="7" t="s">
        <v>41</v>
      </c>
      <c r="D7" s="16" t="s">
        <v>62</v>
      </c>
      <c r="E7" s="27" t="s">
        <v>43</v>
      </c>
      <c r="F7" s="27">
        <v>36806</v>
      </c>
      <c r="G7" s="16"/>
      <c r="H7" s="13"/>
      <c r="I7" s="14" t="s">
        <v>44</v>
      </c>
      <c r="J7" s="12"/>
      <c r="K7" s="8"/>
      <c r="L7" s="20">
        <v>47.89</v>
      </c>
      <c r="M7" s="21">
        <f t="shared" si="0"/>
        <v>47.89</v>
      </c>
      <c r="N7" s="30">
        <f t="shared" si="1"/>
        <v>0.8299999999999983</v>
      </c>
      <c r="O7" s="6" t="str">
        <f t="shared" si="2"/>
        <v>II разр.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11</v>
      </c>
      <c r="C8" s="7" t="s">
        <v>41</v>
      </c>
      <c r="D8" s="16" t="s">
        <v>66</v>
      </c>
      <c r="E8" s="27" t="s">
        <v>43</v>
      </c>
      <c r="F8" s="27">
        <v>36855</v>
      </c>
      <c r="G8" s="16"/>
      <c r="H8" s="13"/>
      <c r="I8" s="14" t="s">
        <v>44</v>
      </c>
      <c r="J8" s="12"/>
      <c r="K8" s="8"/>
      <c r="L8" s="20">
        <v>50.26</v>
      </c>
      <c r="M8" s="21">
        <f t="shared" si="0"/>
        <v>50.26</v>
      </c>
      <c r="N8" s="30">
        <f t="shared" si="1"/>
        <v>3.1999999999999957</v>
      </c>
      <c r="O8" s="6" t="str">
        <f t="shared" si="2"/>
        <v>III разр.</v>
      </c>
      <c r="P8" s="5"/>
      <c r="Q8" s="19"/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13</v>
      </c>
      <c r="C9" s="7" t="s">
        <v>40</v>
      </c>
      <c r="D9" s="16" t="s">
        <v>67</v>
      </c>
      <c r="E9" s="27" t="s">
        <v>43</v>
      </c>
      <c r="F9" s="27">
        <v>36827</v>
      </c>
      <c r="G9" s="16"/>
      <c r="H9" s="13"/>
      <c r="I9" s="14" t="s">
        <v>75</v>
      </c>
      <c r="J9" s="12"/>
      <c r="K9" s="9"/>
      <c r="L9" s="20">
        <v>50.95</v>
      </c>
      <c r="M9" s="21">
        <f t="shared" si="0"/>
        <v>50.95</v>
      </c>
      <c r="N9" s="30">
        <f t="shared" si="1"/>
        <v>3.8900000000000006</v>
      </c>
      <c r="O9" s="6" t="str">
        <f t="shared" si="2"/>
        <v>III разр.</v>
      </c>
      <c r="P9" s="5"/>
      <c r="Q9" s="19"/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15</v>
      </c>
      <c r="C10" s="7" t="s">
        <v>40</v>
      </c>
      <c r="D10" s="16" t="s">
        <v>59</v>
      </c>
      <c r="E10" s="27" t="s">
        <v>43</v>
      </c>
      <c r="F10" s="27">
        <v>36991</v>
      </c>
      <c r="G10" s="16"/>
      <c r="H10" s="13"/>
      <c r="I10" s="14" t="s">
        <v>44</v>
      </c>
      <c r="J10" s="12"/>
      <c r="K10" s="9"/>
      <c r="L10" s="20">
        <v>51.02</v>
      </c>
      <c r="M10" s="21">
        <f t="shared" si="0"/>
        <v>51.02</v>
      </c>
      <c r="N10" s="30">
        <f t="shared" si="1"/>
        <v>3.960000000000001</v>
      </c>
      <c r="O10" s="6" t="str">
        <f t="shared" si="2"/>
        <v>III разр.</v>
      </c>
      <c r="P10" s="5"/>
      <c r="Q10" s="19"/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12</v>
      </c>
      <c r="C11" s="7" t="s">
        <v>41</v>
      </c>
      <c r="D11" s="16" t="s">
        <v>86</v>
      </c>
      <c r="E11" s="27" t="s">
        <v>43</v>
      </c>
      <c r="F11" s="27">
        <v>37184</v>
      </c>
      <c r="G11" s="16"/>
      <c r="H11" s="13"/>
      <c r="I11" s="14" t="s">
        <v>75</v>
      </c>
      <c r="J11" s="12"/>
      <c r="K11" s="8"/>
      <c r="L11" s="20">
        <v>51.72</v>
      </c>
      <c r="M11" s="21">
        <f t="shared" si="0"/>
        <v>51.72</v>
      </c>
      <c r="N11" s="30">
        <f t="shared" si="1"/>
        <v>4.659999999999997</v>
      </c>
      <c r="O11" s="6" t="str">
        <f t="shared" si="2"/>
        <v>III разр.</v>
      </c>
      <c r="P11" s="5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16</v>
      </c>
      <c r="C12" s="7" t="s">
        <v>41</v>
      </c>
      <c r="D12" s="16" t="s">
        <v>60</v>
      </c>
      <c r="E12" s="27" t="s">
        <v>43</v>
      </c>
      <c r="F12" s="27">
        <v>37118</v>
      </c>
      <c r="G12" s="16"/>
      <c r="H12" s="13"/>
      <c r="I12" s="14" t="s">
        <v>44</v>
      </c>
      <c r="J12" s="12"/>
      <c r="K12" s="8"/>
      <c r="L12" s="20">
        <v>52.37</v>
      </c>
      <c r="M12" s="21">
        <f t="shared" si="0"/>
        <v>52.37</v>
      </c>
      <c r="N12" s="30">
        <f t="shared" si="1"/>
        <v>5.309999999999995</v>
      </c>
      <c r="O12" s="6" t="str">
        <f t="shared" si="2"/>
        <v>III разр.</v>
      </c>
      <c r="P12" s="5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14</v>
      </c>
      <c r="C13" s="7" t="s">
        <v>41</v>
      </c>
      <c r="D13" s="16" t="s">
        <v>63</v>
      </c>
      <c r="E13" s="27" t="s">
        <v>43</v>
      </c>
      <c r="F13" s="27">
        <v>37714</v>
      </c>
      <c r="G13" s="16"/>
      <c r="H13" s="13"/>
      <c r="I13" s="14" t="s">
        <v>75</v>
      </c>
      <c r="J13" s="12"/>
      <c r="K13" s="8"/>
      <c r="L13" s="20">
        <v>53.56</v>
      </c>
      <c r="M13" s="21">
        <f t="shared" si="0"/>
        <v>53.56</v>
      </c>
      <c r="N13" s="30">
        <f t="shared" si="1"/>
        <v>6.5</v>
      </c>
      <c r="O13" s="6" t="str">
        <f t="shared" si="2"/>
        <v>I юн.</v>
      </c>
      <c r="P13" s="5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23</v>
      </c>
      <c r="C14" s="7" t="s">
        <v>41</v>
      </c>
      <c r="D14" s="16" t="s">
        <v>61</v>
      </c>
      <c r="E14" s="27" t="s">
        <v>43</v>
      </c>
      <c r="F14" s="27"/>
      <c r="G14" s="16"/>
      <c r="H14" s="13"/>
      <c r="I14" s="14" t="s">
        <v>44</v>
      </c>
      <c r="J14" s="12"/>
      <c r="K14" s="8"/>
      <c r="L14" s="20">
        <v>55.64</v>
      </c>
      <c r="M14" s="21">
        <f t="shared" si="0"/>
        <v>55.64</v>
      </c>
      <c r="N14" s="30">
        <f t="shared" si="1"/>
        <v>8.579999999999998</v>
      </c>
      <c r="O14" s="6" t="str">
        <f t="shared" si="2"/>
        <v>I юн.</v>
      </c>
      <c r="P14" s="5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4</v>
      </c>
      <c r="C15" s="7" t="s">
        <v>40</v>
      </c>
      <c r="D15" s="16" t="s">
        <v>82</v>
      </c>
      <c r="E15" s="27" t="s">
        <v>43</v>
      </c>
      <c r="F15" s="27">
        <v>37116</v>
      </c>
      <c r="G15" s="16"/>
      <c r="H15" s="13"/>
      <c r="I15" s="14" t="s">
        <v>44</v>
      </c>
      <c r="J15" s="12"/>
      <c r="K15" s="9"/>
      <c r="L15" s="20">
        <v>55.8</v>
      </c>
      <c r="M15" s="21">
        <f t="shared" si="0"/>
        <v>55.8</v>
      </c>
      <c r="N15" s="30">
        <f t="shared" si="1"/>
        <v>8.739999999999995</v>
      </c>
      <c r="O15" s="6" t="str">
        <f t="shared" si="2"/>
        <v>I юн.</v>
      </c>
      <c r="P15" s="5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5</v>
      </c>
      <c r="C16" s="7" t="s">
        <v>41</v>
      </c>
      <c r="D16" s="16" t="s">
        <v>85</v>
      </c>
      <c r="E16" s="27" t="s">
        <v>43</v>
      </c>
      <c r="F16" s="27">
        <v>37116</v>
      </c>
      <c r="G16" s="16"/>
      <c r="H16" s="13"/>
      <c r="I16" s="14" t="s">
        <v>44</v>
      </c>
      <c r="J16" s="12"/>
      <c r="K16" s="8"/>
      <c r="L16" s="20">
        <v>55.86</v>
      </c>
      <c r="M16" s="21">
        <f t="shared" si="0"/>
        <v>55.86</v>
      </c>
      <c r="N16" s="30">
        <f t="shared" si="1"/>
        <v>8.799999999999997</v>
      </c>
      <c r="O16" s="6" t="str">
        <f t="shared" si="2"/>
        <v>I юн.</v>
      </c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12</v>
      </c>
      <c r="B17" s="7">
        <v>20</v>
      </c>
      <c r="C17" s="7" t="s">
        <v>40</v>
      </c>
      <c r="D17" s="16" t="s">
        <v>69</v>
      </c>
      <c r="E17" s="27" t="s">
        <v>43</v>
      </c>
      <c r="F17" s="27"/>
      <c r="G17" s="16"/>
      <c r="H17" s="13"/>
      <c r="I17" s="14" t="s">
        <v>44</v>
      </c>
      <c r="J17" s="12"/>
      <c r="K17" s="9"/>
      <c r="L17" s="20">
        <v>56.11</v>
      </c>
      <c r="M17" s="21">
        <f t="shared" si="0"/>
        <v>56.11</v>
      </c>
      <c r="N17" s="30">
        <f t="shared" si="1"/>
        <v>9.049999999999997</v>
      </c>
      <c r="O17" s="6" t="str">
        <f t="shared" si="2"/>
        <v>I юн.</v>
      </c>
      <c r="P17" s="5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13</v>
      </c>
      <c r="B18" s="7">
        <v>9</v>
      </c>
      <c r="C18" s="7" t="s">
        <v>41</v>
      </c>
      <c r="D18" s="16" t="s">
        <v>68</v>
      </c>
      <c r="E18" s="27" t="s">
        <v>43</v>
      </c>
      <c r="F18" s="27">
        <v>36787</v>
      </c>
      <c r="G18" s="16"/>
      <c r="H18" s="13"/>
      <c r="I18" s="14" t="s">
        <v>44</v>
      </c>
      <c r="J18" s="12"/>
      <c r="K18" s="8"/>
      <c r="L18" s="20">
        <v>56.39</v>
      </c>
      <c r="M18" s="21">
        <f t="shared" si="0"/>
        <v>56.39</v>
      </c>
      <c r="N18" s="30">
        <f t="shared" si="1"/>
        <v>9.329999999999998</v>
      </c>
      <c r="O18" s="6" t="str">
        <f t="shared" si="2"/>
        <v>I юн.</v>
      </c>
      <c r="P18" s="5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14</v>
      </c>
      <c r="B19" s="7">
        <v>18</v>
      </c>
      <c r="C19" s="7" t="s">
        <v>40</v>
      </c>
      <c r="D19" s="16" t="s">
        <v>65</v>
      </c>
      <c r="E19" s="27" t="s">
        <v>43</v>
      </c>
      <c r="F19" s="27"/>
      <c r="G19" s="16"/>
      <c r="H19" s="13"/>
      <c r="I19" s="14" t="s">
        <v>44</v>
      </c>
      <c r="J19" s="12"/>
      <c r="K19" s="9"/>
      <c r="L19" s="20">
        <v>56.77</v>
      </c>
      <c r="M19" s="21">
        <f t="shared" si="0"/>
        <v>56.77</v>
      </c>
      <c r="N19" s="30">
        <f t="shared" si="1"/>
        <v>9.71</v>
      </c>
      <c r="O19" s="6" t="str">
        <f t="shared" si="2"/>
        <v>I юн.</v>
      </c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15</v>
      </c>
      <c r="B20" s="7">
        <v>21</v>
      </c>
      <c r="C20" s="7" t="s">
        <v>41</v>
      </c>
      <c r="D20" s="16" t="s">
        <v>58</v>
      </c>
      <c r="E20" s="27" t="s">
        <v>43</v>
      </c>
      <c r="F20" s="27"/>
      <c r="G20" s="16"/>
      <c r="H20" s="13"/>
      <c r="I20" s="14" t="s">
        <v>44</v>
      </c>
      <c r="J20" s="12"/>
      <c r="K20" s="8"/>
      <c r="L20" s="20">
        <v>57.17</v>
      </c>
      <c r="M20" s="21">
        <f t="shared" si="0"/>
        <v>57.17</v>
      </c>
      <c r="N20" s="30">
        <f t="shared" si="1"/>
        <v>10.11</v>
      </c>
      <c r="O20" s="6" t="str">
        <f t="shared" si="2"/>
        <v>I юн.</v>
      </c>
      <c r="P20" s="5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16</v>
      </c>
      <c r="B21" s="7">
        <v>19</v>
      </c>
      <c r="C21" s="7" t="s">
        <v>40</v>
      </c>
      <c r="D21" s="16" t="s">
        <v>64</v>
      </c>
      <c r="E21" s="27" t="s">
        <v>43</v>
      </c>
      <c r="F21" s="27"/>
      <c r="G21" s="16"/>
      <c r="H21" s="13"/>
      <c r="I21" s="14" t="s">
        <v>44</v>
      </c>
      <c r="J21" s="12"/>
      <c r="K21" s="9"/>
      <c r="L21" s="20">
        <v>57.5</v>
      </c>
      <c r="M21" s="21">
        <f t="shared" si="0"/>
        <v>57.5</v>
      </c>
      <c r="N21" s="30">
        <f t="shared" si="1"/>
        <v>10.439999999999998</v>
      </c>
      <c r="O21" s="6" t="str">
        <f t="shared" si="2"/>
        <v>II юн.</v>
      </c>
      <c r="P21" s="5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>
      <c r="A22" s="6">
        <v>17</v>
      </c>
      <c r="B22" s="7">
        <v>7</v>
      </c>
      <c r="C22" s="7" t="s">
        <v>41</v>
      </c>
      <c r="D22" s="16" t="s">
        <v>83</v>
      </c>
      <c r="E22" s="27" t="s">
        <v>43</v>
      </c>
      <c r="F22" s="27">
        <v>37306</v>
      </c>
      <c r="G22" s="16"/>
      <c r="H22" s="13"/>
      <c r="I22" s="14" t="s">
        <v>44</v>
      </c>
      <c r="J22" s="12"/>
      <c r="K22" s="8"/>
      <c r="L22" s="20">
        <v>58.46</v>
      </c>
      <c r="M22" s="21">
        <f t="shared" si="0"/>
        <v>58.46</v>
      </c>
      <c r="N22" s="30">
        <f t="shared" si="1"/>
        <v>11.399999999999999</v>
      </c>
      <c r="O22" s="6" t="str">
        <f t="shared" si="2"/>
        <v>II юн.</v>
      </c>
      <c r="P22" s="5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>
      <c r="A23" s="6">
        <v>18</v>
      </c>
      <c r="B23" s="7">
        <v>2</v>
      </c>
      <c r="C23" s="7" t="s">
        <v>41</v>
      </c>
      <c r="D23" s="14" t="s">
        <v>84</v>
      </c>
      <c r="E23" s="24" t="s">
        <v>43</v>
      </c>
      <c r="F23" s="24"/>
      <c r="G23" s="14"/>
      <c r="H23" s="12"/>
      <c r="I23" s="14" t="s">
        <v>44</v>
      </c>
      <c r="J23" s="12"/>
      <c r="K23" s="8"/>
      <c r="L23" s="20">
        <v>59.1</v>
      </c>
      <c r="M23" s="21">
        <f t="shared" si="0"/>
        <v>59.1</v>
      </c>
      <c r="N23" s="30">
        <f t="shared" si="1"/>
        <v>12.04</v>
      </c>
      <c r="O23" s="6" t="str">
        <f t="shared" si="2"/>
        <v>II юн.</v>
      </c>
      <c r="P23" s="5"/>
      <c r="Q23" s="19"/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19</v>
      </c>
      <c r="B24" s="7">
        <v>6</v>
      </c>
      <c r="C24" s="7" t="s">
        <v>40</v>
      </c>
      <c r="D24" s="16" t="s">
        <v>102</v>
      </c>
      <c r="E24" s="27" t="s">
        <v>43</v>
      </c>
      <c r="F24" s="27"/>
      <c r="G24" s="16"/>
      <c r="H24" s="13"/>
      <c r="I24" s="14" t="s">
        <v>44</v>
      </c>
      <c r="J24" s="12"/>
      <c r="K24" s="9"/>
      <c r="L24" s="20">
        <v>59.62</v>
      </c>
      <c r="M24" s="21">
        <f t="shared" si="0"/>
        <v>59.62</v>
      </c>
      <c r="N24" s="30">
        <f t="shared" si="1"/>
        <v>12.559999999999995</v>
      </c>
      <c r="O24" s="6" t="str">
        <f t="shared" si="2"/>
        <v>II юн.</v>
      </c>
      <c r="P24" s="5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20</v>
      </c>
      <c r="B25" s="7">
        <v>22</v>
      </c>
      <c r="C25" s="7" t="s">
        <v>40</v>
      </c>
      <c r="D25" s="16" t="s">
        <v>87</v>
      </c>
      <c r="E25" s="27" t="s">
        <v>43</v>
      </c>
      <c r="F25" s="27"/>
      <c r="G25" s="16"/>
      <c r="H25" s="13"/>
      <c r="I25" s="14" t="s">
        <v>44</v>
      </c>
      <c r="J25" s="12"/>
      <c r="K25" s="9"/>
      <c r="L25" s="20">
        <v>62.95</v>
      </c>
      <c r="M25" s="21">
        <f t="shared" si="0"/>
        <v>62.95</v>
      </c>
      <c r="N25" s="30">
        <f t="shared" si="1"/>
        <v>15.89</v>
      </c>
      <c r="O25" s="6" t="str">
        <f t="shared" si="2"/>
        <v>II юн.</v>
      </c>
      <c r="P25" s="5"/>
      <c r="Q25" s="19"/>
      <c r="R25" s="19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/>
      <c r="B26" s="7">
        <v>10</v>
      </c>
      <c r="C26" s="7" t="s">
        <v>40</v>
      </c>
      <c r="D26" s="16" t="s">
        <v>103</v>
      </c>
      <c r="E26" s="27" t="s">
        <v>43</v>
      </c>
      <c r="F26" s="27">
        <v>37245</v>
      </c>
      <c r="G26" s="16"/>
      <c r="H26" s="13"/>
      <c r="I26" s="14" t="s">
        <v>44</v>
      </c>
      <c r="J26" s="12"/>
      <c r="K26" s="9"/>
      <c r="L26" s="20" t="s">
        <v>42</v>
      </c>
      <c r="M26" s="21" t="str">
        <f t="shared" si="0"/>
        <v>DNS</v>
      </c>
      <c r="N26" s="30"/>
      <c r="O26" s="6">
        <f t="shared" si="2"/>
      </c>
      <c r="P26" s="5"/>
      <c r="Q26" s="19"/>
      <c r="R26" s="19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>
      <c r="A27" s="6" t="s">
        <v>48</v>
      </c>
      <c r="B27" s="7">
        <v>24</v>
      </c>
      <c r="C27" s="7" t="s">
        <v>40</v>
      </c>
      <c r="D27" s="16" t="s">
        <v>101</v>
      </c>
      <c r="E27" s="27" t="s">
        <v>45</v>
      </c>
      <c r="F27" s="27">
        <v>36321</v>
      </c>
      <c r="G27" s="16"/>
      <c r="H27" s="13"/>
      <c r="I27" s="14" t="s">
        <v>75</v>
      </c>
      <c r="J27" s="12"/>
      <c r="K27" s="9"/>
      <c r="L27" s="20" t="s">
        <v>114</v>
      </c>
      <c r="M27" s="21" t="str">
        <f t="shared" si="0"/>
        <v>DQ</v>
      </c>
      <c r="N27" s="30"/>
      <c r="O27" s="6">
        <f t="shared" si="2"/>
      </c>
      <c r="P27" s="5"/>
      <c r="Q27" s="19"/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5.25" customHeight="1" thickBot="1">
      <c r="A28" s="34"/>
      <c r="B28" s="35"/>
      <c r="C28" s="35"/>
      <c r="D28" s="40"/>
      <c r="E28" s="54"/>
      <c r="F28" s="35"/>
      <c r="G28" s="35"/>
      <c r="H28" s="41"/>
      <c r="I28" s="35"/>
      <c r="J28" s="41"/>
      <c r="K28" s="59"/>
      <c r="L28" s="60"/>
      <c r="M28" s="42"/>
      <c r="N28" s="57"/>
      <c r="O28" s="34"/>
      <c r="P28" s="5"/>
      <c r="Q28" s="19"/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 thickTop="1">
      <c r="A29" s="6"/>
      <c r="B29" s="7"/>
      <c r="C29" s="7"/>
      <c r="D29" s="16"/>
      <c r="E29" s="27"/>
      <c r="F29" s="17"/>
      <c r="G29" s="17"/>
      <c r="H29" s="13"/>
      <c r="I29" s="12"/>
      <c r="J29" s="12"/>
      <c r="K29" s="8"/>
      <c r="L29" s="22"/>
      <c r="M29" s="33"/>
      <c r="N29" s="30"/>
      <c r="O29" s="6"/>
      <c r="P29" s="5"/>
      <c r="Q29" s="19"/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15" ht="15" customHeight="1">
      <c r="B30" s="69" t="s">
        <v>113</v>
      </c>
      <c r="D30" s="70"/>
      <c r="E30" s="70"/>
      <c r="F30" s="70"/>
      <c r="G30" s="71"/>
      <c r="H30" s="71"/>
      <c r="L30" s="71" t="s">
        <v>107</v>
      </c>
      <c r="O30" s="72"/>
    </row>
    <row r="31" spans="2:15" ht="15" customHeight="1">
      <c r="B31" s="69" t="s">
        <v>115</v>
      </c>
      <c r="D31" s="73"/>
      <c r="E31" s="74"/>
      <c r="F31" s="75"/>
      <c r="G31" s="71"/>
      <c r="H31" s="71"/>
      <c r="I31" s="13"/>
      <c r="L31" s="71" t="s">
        <v>108</v>
      </c>
      <c r="O31" s="72"/>
    </row>
    <row r="32" spans="1:37" ht="16.5" customHeight="1">
      <c r="A32" s="6"/>
      <c r="G32" s="71"/>
      <c r="H32" s="71"/>
      <c r="L32" s="71" t="s">
        <v>109</v>
      </c>
      <c r="O32" s="72"/>
      <c r="P32" s="5"/>
      <c r="Q32" s="19"/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customHeight="1">
      <c r="A33" s="6"/>
      <c r="B33" s="7"/>
      <c r="C33" s="7"/>
      <c r="D33" s="16"/>
      <c r="E33" s="27"/>
      <c r="F33" s="17"/>
      <c r="G33" s="17"/>
      <c r="H33" s="13"/>
      <c r="I33" s="12"/>
      <c r="J33" s="12"/>
      <c r="K33" s="8"/>
      <c r="L33" s="22"/>
      <c r="M33" s="33"/>
      <c r="N33" s="30"/>
      <c r="O33" s="6"/>
      <c r="P33" s="5"/>
      <c r="Q33" s="19"/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customHeight="1">
      <c r="A34" s="6"/>
      <c r="B34" s="7"/>
      <c r="C34" s="7"/>
      <c r="D34" s="16"/>
      <c r="E34" s="27"/>
      <c r="F34" s="17"/>
      <c r="G34" s="17"/>
      <c r="H34" s="13"/>
      <c r="I34" s="12"/>
      <c r="J34" s="12"/>
      <c r="K34" s="8"/>
      <c r="L34" s="22"/>
      <c r="M34" s="33"/>
      <c r="N34" s="30"/>
      <c r="O34" s="6"/>
      <c r="P34" s="5"/>
      <c r="Q34" s="19"/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customHeight="1">
      <c r="A35" s="6"/>
      <c r="B35" s="7"/>
      <c r="C35" s="7"/>
      <c r="D35" s="16"/>
      <c r="E35" s="27"/>
      <c r="F35" s="17"/>
      <c r="G35" s="17"/>
      <c r="H35" s="13"/>
      <c r="I35" s="12"/>
      <c r="J35" s="12"/>
      <c r="K35" s="8"/>
      <c r="L35" s="22"/>
      <c r="M35" s="33"/>
      <c r="N35" s="30"/>
      <c r="O35" s="6"/>
      <c r="P35" s="5"/>
      <c r="Q35" s="19"/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K22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6.421875" style="1" customWidth="1"/>
    <col min="4" max="4" width="24.8515625" style="1" customWidth="1"/>
    <col min="5" max="5" width="12.8515625" style="1" hidden="1" customWidth="1"/>
    <col min="6" max="6" width="9.8515625" style="1" hidden="1" customWidth="1"/>
    <col min="7" max="7" width="22.00390625" style="1" hidden="1" customWidth="1"/>
    <col min="8" max="8" width="18.421875" style="1" hidden="1" customWidth="1"/>
    <col min="9" max="9" width="20.00390625" style="1" customWidth="1"/>
    <col min="10" max="10" width="16.421875" style="1" hidden="1" customWidth="1"/>
    <col min="11" max="11" width="0.85546875" style="1" customWidth="1"/>
    <col min="12" max="12" width="8.85156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3.25" customHeight="1">
      <c r="A1" s="88" t="str">
        <f>N_sor1</f>
        <v>"Первенство СДЮСШОР "Комета"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3.25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4.5" customHeight="1">
      <c r="A3" s="93" t="s">
        <v>27</v>
      </c>
      <c r="B3" s="93"/>
      <c r="C3" s="93"/>
      <c r="D3" s="93"/>
      <c r="E3" s="65"/>
      <c r="F3" s="65"/>
      <c r="G3" s="65"/>
      <c r="H3" s="65"/>
      <c r="I3" s="65"/>
      <c r="J3" s="94" t="str">
        <f>D_d2</f>
        <v>01 декабря 2013г.</v>
      </c>
      <c r="K3" s="95"/>
      <c r="L3" s="95"/>
      <c r="M3" s="95"/>
      <c r="N3" s="95"/>
      <c r="O3" s="95"/>
    </row>
    <row r="4" spans="2:37" ht="30" customHeight="1">
      <c r="B4" s="15"/>
      <c r="C4" s="96" t="str">
        <f>N_un</f>
        <v>Юноши младшего возраста</v>
      </c>
      <c r="D4" s="96"/>
      <c r="E4" s="96"/>
      <c r="F4" s="96"/>
      <c r="G4" s="96"/>
      <c r="H4" s="96"/>
      <c r="I4" s="96"/>
      <c r="J4" s="96"/>
      <c r="K4" s="15"/>
      <c r="L4" s="18" t="str">
        <f>const!C12</f>
        <v>1000 метров</v>
      </c>
      <c r="M4" s="15"/>
      <c r="N4" s="15"/>
      <c r="O4" s="15"/>
      <c r="P4" s="3"/>
      <c r="Q4" s="1" t="s">
        <v>16</v>
      </c>
      <c r="R4" s="1" t="s">
        <v>17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0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 t="s">
        <v>81</v>
      </c>
      <c r="H5" s="2" t="s">
        <v>18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3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25">
        <v>97</v>
      </c>
      <c r="C6" s="25" t="s">
        <v>40</v>
      </c>
      <c r="D6" s="14" t="s">
        <v>49</v>
      </c>
      <c r="E6" s="24" t="s">
        <v>43</v>
      </c>
      <c r="F6" s="24">
        <v>37061</v>
      </c>
      <c r="G6" s="14"/>
      <c r="H6" s="12"/>
      <c r="I6" s="12" t="s">
        <v>44</v>
      </c>
      <c r="J6" s="13"/>
      <c r="K6" s="48"/>
      <c r="L6" s="62">
        <f aca="true" t="shared" si="0" ref="L6:L15">(P6*60+Q6)/86400</f>
        <v>0.0010594907407407406</v>
      </c>
      <c r="M6" s="23">
        <f aca="true" t="shared" si="1" ref="M6:M17">ROUNDDOWN(L6*86400/2,3)</f>
        <v>45.77</v>
      </c>
      <c r="N6" s="53">
        <f>(L6-L$6)*86400</f>
        <v>0</v>
      </c>
      <c r="O6" s="6" t="str">
        <f aca="true" t="shared" si="2" ref="O6:O16">IF(L6&lt;=82.2/86400,"КМС",IF(L6&lt;=87.8/86400,"I разр.",IF(L6&lt;=94.2/86400,"II разр.",IF(L6&lt;=102/86400,"III разр.",IF(L6&lt;=111.6/86400,"I юн.",IF(L6&lt;=124.4/86400,"II юн.",IF(L6&lt;=140.4/86400,"III юн.","")))))))</f>
        <v>II разр.</v>
      </c>
      <c r="P6" s="3">
        <v>1</v>
      </c>
      <c r="Q6" s="19">
        <v>31.54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106</v>
      </c>
      <c r="C7" s="7" t="s">
        <v>41</v>
      </c>
      <c r="D7" s="14" t="s">
        <v>50</v>
      </c>
      <c r="E7" s="24" t="s">
        <v>43</v>
      </c>
      <c r="F7" s="24">
        <v>36909</v>
      </c>
      <c r="G7" s="14"/>
      <c r="H7" s="12"/>
      <c r="I7" s="12" t="s">
        <v>44</v>
      </c>
      <c r="J7" s="13"/>
      <c r="K7" s="29"/>
      <c r="L7" s="64">
        <f t="shared" si="0"/>
        <v>0.0010837962962962962</v>
      </c>
      <c r="M7" s="21">
        <f t="shared" si="1"/>
        <v>46.82</v>
      </c>
      <c r="N7" s="30">
        <f>(L7-L$6)*86400</f>
        <v>2.100000000000006</v>
      </c>
      <c r="O7" s="6" t="str">
        <f t="shared" si="2"/>
        <v>II разр.</v>
      </c>
      <c r="P7" s="3">
        <v>1</v>
      </c>
      <c r="Q7" s="19">
        <v>33.64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96</v>
      </c>
      <c r="C8" s="7" t="s">
        <v>40</v>
      </c>
      <c r="D8" s="14" t="s">
        <v>46</v>
      </c>
      <c r="E8" s="24" t="s">
        <v>43</v>
      </c>
      <c r="F8" s="24"/>
      <c r="G8" s="14"/>
      <c r="H8" s="12"/>
      <c r="I8" s="12" t="s">
        <v>44</v>
      </c>
      <c r="J8" s="13"/>
      <c r="K8" s="12"/>
      <c r="L8" s="64">
        <f t="shared" si="0"/>
        <v>0.0011056712962962962</v>
      </c>
      <c r="M8" s="21">
        <f t="shared" si="1"/>
        <v>47.765</v>
      </c>
      <c r="N8" s="30">
        <f aca="true" t="shared" si="3" ref="N8:N16">(L8-L$6)*86400</f>
        <v>3.9900000000000038</v>
      </c>
      <c r="O8" s="6" t="str">
        <f t="shared" si="2"/>
        <v>III разр.</v>
      </c>
      <c r="P8" s="3">
        <v>1</v>
      </c>
      <c r="Q8" s="19">
        <v>35.53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107</v>
      </c>
      <c r="C9" s="7" t="s">
        <v>41</v>
      </c>
      <c r="D9" s="14" t="s">
        <v>56</v>
      </c>
      <c r="E9" s="24" t="s">
        <v>43</v>
      </c>
      <c r="F9" s="24"/>
      <c r="G9" s="14"/>
      <c r="H9" s="12"/>
      <c r="I9" s="12" t="s">
        <v>44</v>
      </c>
      <c r="J9" s="13"/>
      <c r="K9" s="29"/>
      <c r="L9" s="64">
        <f t="shared" si="0"/>
        <v>0.0011971064814814815</v>
      </c>
      <c r="M9" s="21">
        <f t="shared" si="1"/>
        <v>51.715</v>
      </c>
      <c r="N9" s="30">
        <f t="shared" si="3"/>
        <v>11.890000000000013</v>
      </c>
      <c r="O9" s="6" t="str">
        <f t="shared" si="2"/>
        <v>I юн.</v>
      </c>
      <c r="P9" s="3">
        <v>1</v>
      </c>
      <c r="Q9" s="19">
        <v>43.43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5</v>
      </c>
      <c r="B10" s="7">
        <v>100</v>
      </c>
      <c r="C10" s="7" t="s">
        <v>40</v>
      </c>
      <c r="D10" s="14" t="s">
        <v>52</v>
      </c>
      <c r="E10" s="24" t="s">
        <v>43</v>
      </c>
      <c r="F10" s="24">
        <v>36882</v>
      </c>
      <c r="G10" s="14"/>
      <c r="H10" s="12"/>
      <c r="I10" s="12" t="s">
        <v>44</v>
      </c>
      <c r="J10" s="13"/>
      <c r="K10" s="12"/>
      <c r="L10" s="64">
        <f t="shared" si="0"/>
        <v>0.0012332175925925926</v>
      </c>
      <c r="M10" s="21">
        <f t="shared" si="1"/>
        <v>53.275</v>
      </c>
      <c r="N10" s="30">
        <f t="shared" si="3"/>
        <v>15.010000000000012</v>
      </c>
      <c r="O10" s="6" t="str">
        <f t="shared" si="2"/>
        <v>I юн.</v>
      </c>
      <c r="P10" s="3">
        <v>1</v>
      </c>
      <c r="Q10" s="19">
        <v>46.55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6</v>
      </c>
      <c r="B11" s="7">
        <v>110</v>
      </c>
      <c r="C11" s="7" t="s">
        <v>41</v>
      </c>
      <c r="D11" s="14" t="s">
        <v>55</v>
      </c>
      <c r="E11" s="24" t="s">
        <v>43</v>
      </c>
      <c r="F11" s="24"/>
      <c r="G11" s="14"/>
      <c r="H11" s="12"/>
      <c r="I11" s="12" t="s">
        <v>44</v>
      </c>
      <c r="J11" s="13"/>
      <c r="K11" s="29"/>
      <c r="L11" s="64">
        <f t="shared" si="0"/>
        <v>0.001265162037037037</v>
      </c>
      <c r="M11" s="21">
        <f t="shared" si="1"/>
        <v>54.655</v>
      </c>
      <c r="N11" s="30">
        <f t="shared" si="3"/>
        <v>17.770000000000014</v>
      </c>
      <c r="O11" s="6" t="str">
        <f t="shared" si="2"/>
        <v>I юн.</v>
      </c>
      <c r="P11" s="3">
        <v>1</v>
      </c>
      <c r="Q11" s="19">
        <v>49.31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7</v>
      </c>
      <c r="B12" s="7">
        <v>102</v>
      </c>
      <c r="C12" s="7" t="s">
        <v>40</v>
      </c>
      <c r="D12" s="14" t="s">
        <v>72</v>
      </c>
      <c r="E12" s="24" t="s">
        <v>43</v>
      </c>
      <c r="F12" s="24">
        <v>37415</v>
      </c>
      <c r="G12" s="14"/>
      <c r="H12" s="12"/>
      <c r="I12" s="12" t="s">
        <v>44</v>
      </c>
      <c r="J12" s="13"/>
      <c r="K12" s="12"/>
      <c r="L12" s="64">
        <f t="shared" si="0"/>
        <v>0.0013327546296296297</v>
      </c>
      <c r="M12" s="21">
        <f t="shared" si="1"/>
        <v>57.575</v>
      </c>
      <c r="N12" s="30">
        <f t="shared" si="3"/>
        <v>23.610000000000017</v>
      </c>
      <c r="O12" s="6" t="str">
        <f t="shared" si="2"/>
        <v>II юн.</v>
      </c>
      <c r="P12" s="3">
        <v>1</v>
      </c>
      <c r="Q12" s="19">
        <v>55.15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8</v>
      </c>
      <c r="B13" s="7">
        <v>109</v>
      </c>
      <c r="C13" s="7" t="s">
        <v>41</v>
      </c>
      <c r="D13" s="14" t="s">
        <v>54</v>
      </c>
      <c r="E13" s="24" t="s">
        <v>43</v>
      </c>
      <c r="F13" s="24"/>
      <c r="G13" s="14"/>
      <c r="H13" s="12"/>
      <c r="I13" s="12" t="s">
        <v>44</v>
      </c>
      <c r="J13" s="13"/>
      <c r="K13" s="29"/>
      <c r="L13" s="64">
        <f t="shared" si="0"/>
        <v>0.0013840277777777779</v>
      </c>
      <c r="M13" s="21">
        <f t="shared" si="1"/>
        <v>59.79</v>
      </c>
      <c r="N13" s="30">
        <f t="shared" si="3"/>
        <v>28.040000000000017</v>
      </c>
      <c r="O13" s="6" t="str">
        <f t="shared" si="2"/>
        <v>II юн.</v>
      </c>
      <c r="P13" s="3">
        <v>1</v>
      </c>
      <c r="Q13" s="19">
        <v>59.58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>
      <c r="A14" s="6">
        <v>9</v>
      </c>
      <c r="B14" s="7">
        <v>105</v>
      </c>
      <c r="C14" s="7" t="s">
        <v>40</v>
      </c>
      <c r="D14" s="14" t="s">
        <v>74</v>
      </c>
      <c r="E14" s="24" t="s">
        <v>43</v>
      </c>
      <c r="F14" s="24">
        <v>37536</v>
      </c>
      <c r="G14" s="14"/>
      <c r="H14" s="12"/>
      <c r="I14" s="12" t="s">
        <v>75</v>
      </c>
      <c r="J14" s="13"/>
      <c r="K14" s="12"/>
      <c r="L14" s="64">
        <f t="shared" si="0"/>
        <v>0.0014035879629629628</v>
      </c>
      <c r="M14" s="21">
        <f t="shared" si="1"/>
        <v>60.635</v>
      </c>
      <c r="N14" s="30">
        <f t="shared" si="3"/>
        <v>29.729999999999997</v>
      </c>
      <c r="O14" s="6" t="str">
        <f t="shared" si="2"/>
        <v>II юн.</v>
      </c>
      <c r="P14" s="3">
        <v>2</v>
      </c>
      <c r="Q14" s="19">
        <v>1.27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10</v>
      </c>
      <c r="B15" s="7">
        <v>114</v>
      </c>
      <c r="C15" s="7" t="s">
        <v>41</v>
      </c>
      <c r="D15" s="14" t="s">
        <v>80</v>
      </c>
      <c r="E15" s="24" t="s">
        <v>43</v>
      </c>
      <c r="F15" s="7"/>
      <c r="G15" s="14"/>
      <c r="H15" s="12"/>
      <c r="I15" s="12" t="s">
        <v>44</v>
      </c>
      <c r="J15" s="13"/>
      <c r="K15" s="29"/>
      <c r="L15" s="64">
        <f t="shared" si="0"/>
        <v>0.0014516203703703705</v>
      </c>
      <c r="M15" s="21">
        <f t="shared" si="1"/>
        <v>62.71</v>
      </c>
      <c r="N15" s="30">
        <f t="shared" si="3"/>
        <v>33.88000000000002</v>
      </c>
      <c r="O15" s="6" t="str">
        <f t="shared" si="2"/>
        <v>III юн.</v>
      </c>
      <c r="P15" s="3">
        <v>2</v>
      </c>
      <c r="Q15" s="19">
        <v>5.42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11</v>
      </c>
      <c r="B16" s="7">
        <v>112</v>
      </c>
      <c r="C16" s="7" t="s">
        <v>40</v>
      </c>
      <c r="D16" s="14" t="s">
        <v>77</v>
      </c>
      <c r="E16" s="24"/>
      <c r="F16" s="24"/>
      <c r="G16" s="14"/>
      <c r="H16" s="12"/>
      <c r="I16" s="12" t="s">
        <v>44</v>
      </c>
      <c r="J16" s="13"/>
      <c r="K16" s="12"/>
      <c r="L16" s="64">
        <f>(P16*60+Q16)/86400</f>
        <v>0.001586226851851852</v>
      </c>
      <c r="M16" s="21">
        <f>ROUNDDOWN(L16*86400/2,3)</f>
        <v>68.525</v>
      </c>
      <c r="N16" s="30">
        <f t="shared" si="3"/>
        <v>45.51000000000001</v>
      </c>
      <c r="O16" s="6" t="str">
        <f t="shared" si="2"/>
        <v>III юн.</v>
      </c>
      <c r="P16" s="3">
        <v>2</v>
      </c>
      <c r="Q16" s="19">
        <v>17.05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/>
      <c r="B17" s="7">
        <v>113</v>
      </c>
      <c r="C17" s="7" t="s">
        <v>40</v>
      </c>
      <c r="D17" s="14" t="s">
        <v>98</v>
      </c>
      <c r="E17" s="24" t="s">
        <v>43</v>
      </c>
      <c r="F17" s="24"/>
      <c r="G17" s="14"/>
      <c r="H17" s="12"/>
      <c r="I17" s="12" t="s">
        <v>44</v>
      </c>
      <c r="J17" s="13"/>
      <c r="K17" s="12"/>
      <c r="L17" s="64" t="s">
        <v>71</v>
      </c>
      <c r="M17" s="21" t="e">
        <f t="shared" si="1"/>
        <v>#VALUE!</v>
      </c>
      <c r="N17" s="30"/>
      <c r="O17" s="6">
        <f>IF(L17&lt;=82.2/86400,"КМС",IF(L17&lt;=87.8/86400,"I разр.",IF(L17&lt;=94.2/86400,"II разр.",IF(L17&lt;=102/86400,"III разр.",IF(L17&lt;=111.6/86400,"I юн.",IF(L17&lt;=124.4/86400,"II юн.",IF(L17&lt;=140.4/86400,"III юн.","")))))))</f>
      </c>
      <c r="P17" s="3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9" customHeight="1" thickBot="1">
      <c r="A18" s="34"/>
      <c r="B18" s="35"/>
      <c r="C18" s="35"/>
      <c r="D18" s="36"/>
      <c r="E18" s="37"/>
      <c r="F18" s="38"/>
      <c r="G18" s="38"/>
      <c r="H18" s="39"/>
      <c r="I18" s="39"/>
      <c r="J18" s="39"/>
      <c r="K18" s="41"/>
      <c r="L18" s="63"/>
      <c r="M18" s="42"/>
      <c r="N18" s="57"/>
      <c r="O18" s="34"/>
      <c r="P18" s="3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8" customHeight="1" thickTop="1">
      <c r="A19" s="6"/>
      <c r="B19" s="7"/>
      <c r="C19" s="7"/>
      <c r="D19" s="16"/>
      <c r="E19" s="27"/>
      <c r="F19" s="17"/>
      <c r="G19" s="17"/>
      <c r="H19" s="13"/>
      <c r="I19" s="13"/>
      <c r="J19" s="13"/>
      <c r="K19" s="12"/>
      <c r="L19" s="64"/>
      <c r="M19" s="21"/>
      <c r="N19" s="30"/>
      <c r="O19" s="6"/>
      <c r="P19" s="3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15" ht="15" customHeight="1">
      <c r="B20" s="69" t="s">
        <v>122</v>
      </c>
      <c r="D20" s="70"/>
      <c r="E20" s="70"/>
      <c r="F20" s="70"/>
      <c r="G20" s="71"/>
      <c r="H20" s="71"/>
      <c r="L20" s="71" t="s">
        <v>89</v>
      </c>
      <c r="O20" s="72"/>
    </row>
    <row r="21" spans="2:15" ht="15" customHeight="1">
      <c r="B21" s="69" t="s">
        <v>123</v>
      </c>
      <c r="D21" s="73"/>
      <c r="E21" s="74"/>
      <c r="F21" s="75"/>
      <c r="G21" s="71"/>
      <c r="H21" s="71"/>
      <c r="I21" s="13"/>
      <c r="L21" s="71" t="s">
        <v>119</v>
      </c>
      <c r="O21" s="72"/>
    </row>
    <row r="22" spans="1:37" ht="16.5" customHeight="1">
      <c r="A22" s="6"/>
      <c r="B22" s="7"/>
      <c r="C22" s="7"/>
      <c r="D22" s="16"/>
      <c r="E22" s="27"/>
      <c r="F22" s="17"/>
      <c r="G22" s="17"/>
      <c r="H22" s="13"/>
      <c r="I22" s="12"/>
      <c r="J22" s="12"/>
      <c r="K22" s="8"/>
      <c r="L22" s="71" t="s">
        <v>120</v>
      </c>
      <c r="M22" s="33"/>
      <c r="N22" s="30"/>
      <c r="O22" s="6"/>
      <c r="P22" s="5"/>
      <c r="Q22" s="19"/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</sheetData>
  <sheetProtection/>
  <mergeCells count="5">
    <mergeCell ref="C4:J4"/>
    <mergeCell ref="A1:O1"/>
    <mergeCell ref="A2:O2"/>
    <mergeCell ref="A3:D3"/>
    <mergeCell ref="J3:O3"/>
  </mergeCells>
  <printOptions/>
  <pageMargins left="0.5905511811023623" right="0.1968503937007874" top="0.3937007874015748" bottom="0.1968503937007874" header="0.5118110236220472" footer="0.3937007874015748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47"/>
  <sheetViews>
    <sheetView view="pageBreakPreview" zoomScale="130" zoomScaleNormal="130" zoomScaleSheetLayoutView="130" zoomScalePageLayoutView="0" workbookViewId="0" topLeftCell="A13">
      <selection activeCell="O13" sqref="O13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7109375" style="1" customWidth="1"/>
    <col min="5" max="5" width="7.421875" style="1" hidden="1" customWidth="1"/>
    <col min="6" max="6" width="9.8515625" style="1" hidden="1" customWidth="1"/>
    <col min="7" max="7" width="24.57421875" style="1" hidden="1" customWidth="1"/>
    <col min="8" max="8" width="19.57421875" style="1" hidden="1" customWidth="1"/>
    <col min="9" max="9" width="23.00390625" style="1" customWidth="1"/>
    <col min="10" max="10" width="17.421875" style="1" hidden="1" customWidth="1"/>
    <col min="11" max="11" width="0.71875" style="1" hidden="1" customWidth="1"/>
    <col min="12" max="12" width="8.28125" style="1" customWidth="1"/>
    <col min="13" max="13" width="7.421875" style="1" hidden="1" customWidth="1"/>
    <col min="14" max="14" width="6.421875" style="1" customWidth="1"/>
    <col min="15" max="15" width="7.851562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2.5" customHeight="1">
      <c r="A1" s="88" t="str">
        <f>N_sor1</f>
        <v>"Первенство СДЮСШОР "Комета"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0.25" customHeight="1">
      <c r="A2" s="88" t="str">
        <f>N_sor2</f>
        <v> (отдельные дистанции)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31.5" customHeight="1">
      <c r="A3" s="93" t="s">
        <v>27</v>
      </c>
      <c r="B3" s="93"/>
      <c r="C3" s="93"/>
      <c r="D3" s="93"/>
      <c r="E3" s="65"/>
      <c r="F3" s="65"/>
      <c r="G3" s="65"/>
      <c r="H3" s="65"/>
      <c r="I3" s="65"/>
      <c r="J3" s="94" t="str">
        <f>D_d2</f>
        <v>01 декабря 2013г.</v>
      </c>
      <c r="K3" s="95"/>
      <c r="L3" s="95"/>
      <c r="M3" s="95"/>
      <c r="N3" s="95"/>
      <c r="O3" s="95"/>
    </row>
    <row r="4" spans="2:37" ht="25.5" customHeight="1">
      <c r="B4" s="15"/>
      <c r="C4" s="86" t="str">
        <f>N_dev</f>
        <v>Девушки младшего возраста</v>
      </c>
      <c r="D4" s="86"/>
      <c r="E4" s="86"/>
      <c r="F4" s="86"/>
      <c r="G4" s="86"/>
      <c r="H4" s="86"/>
      <c r="I4" s="86"/>
      <c r="J4" s="86"/>
      <c r="K4" s="15"/>
      <c r="L4" s="18" t="str">
        <f>const!C12</f>
        <v>1000 метров</v>
      </c>
      <c r="M4" s="15"/>
      <c r="N4" s="15"/>
      <c r="O4" s="15"/>
      <c r="P4" s="5"/>
      <c r="Q4" s="1" t="s">
        <v>14</v>
      </c>
      <c r="R4" s="1" t="s">
        <v>15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 t="s">
        <v>88</v>
      </c>
      <c r="F5" s="2" t="s">
        <v>1</v>
      </c>
      <c r="G5" s="2" t="s">
        <v>81</v>
      </c>
      <c r="H5" s="2" t="s">
        <v>18</v>
      </c>
      <c r="I5" s="2" t="s">
        <v>81</v>
      </c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5</v>
      </c>
      <c r="P5" s="5"/>
      <c r="Q5" s="19"/>
      <c r="R5" s="19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" customHeight="1" thickTop="1">
      <c r="A6" s="26">
        <v>1</v>
      </c>
      <c r="B6" s="43">
        <v>11</v>
      </c>
      <c r="C6" s="43" t="s">
        <v>40</v>
      </c>
      <c r="D6" s="44" t="s">
        <v>66</v>
      </c>
      <c r="E6" s="45" t="s">
        <v>43</v>
      </c>
      <c r="F6" s="45">
        <v>36855</v>
      </c>
      <c r="G6" s="44"/>
      <c r="H6" s="46"/>
      <c r="I6" s="44" t="s">
        <v>44</v>
      </c>
      <c r="J6" s="46"/>
      <c r="K6" s="67"/>
      <c r="L6" s="62">
        <f aca="true" t="shared" si="0" ref="L6:L20">(P6*60+Q6)/86400</f>
        <v>0.0011228009259259257</v>
      </c>
      <c r="M6" s="49">
        <f aca="true" t="shared" si="1" ref="M6:M22">ROUNDDOWN(L6*86400/2,3)</f>
        <v>48.505</v>
      </c>
      <c r="N6" s="58">
        <f aca="true" t="shared" si="2" ref="N6:N20">(L6-L$6)*86400</f>
        <v>0</v>
      </c>
      <c r="O6" s="6" t="str">
        <f aca="true" t="shared" si="3" ref="O6:O22">IF(L6&lt;=89.4/86400,"КМС",IF(L6&lt;=95.8/86400,"I разр.",IF(L6&lt;=102/86400,"II разр.",IF(L6&lt;=110/86400,"III разр.",IF(L6&lt;=119.6/86400,"I юн.",IF(L6&lt;=132.4/86400,"II юн.",IF(L6&lt;=148.4/86400,"III юн.","")))))))</f>
        <v>II разр.</v>
      </c>
      <c r="P6" s="5">
        <v>1</v>
      </c>
      <c r="Q6" s="19">
        <v>37.01</v>
      </c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" customHeight="1">
      <c r="A7" s="6">
        <v>2</v>
      </c>
      <c r="B7" s="7">
        <v>1</v>
      </c>
      <c r="C7" s="7" t="s">
        <v>40</v>
      </c>
      <c r="D7" s="14" t="s">
        <v>57</v>
      </c>
      <c r="E7" s="24" t="s">
        <v>43</v>
      </c>
      <c r="F7" s="7"/>
      <c r="G7" s="14"/>
      <c r="H7" s="12"/>
      <c r="I7" s="14" t="s">
        <v>44</v>
      </c>
      <c r="J7" s="12"/>
      <c r="K7" s="9"/>
      <c r="L7" s="64">
        <f t="shared" si="0"/>
        <v>0.001145138888888889</v>
      </c>
      <c r="M7" s="21">
        <f t="shared" si="1"/>
        <v>49.47</v>
      </c>
      <c r="N7" s="30">
        <f t="shared" si="2"/>
        <v>1.9300000000000164</v>
      </c>
      <c r="O7" s="6" t="str">
        <f t="shared" si="3"/>
        <v>II разр.</v>
      </c>
      <c r="P7" s="5">
        <v>1</v>
      </c>
      <c r="Q7" s="19">
        <v>38.94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" customHeight="1">
      <c r="A8" s="6">
        <v>3</v>
      </c>
      <c r="B8" s="7">
        <v>3</v>
      </c>
      <c r="C8" s="7" t="s">
        <v>41</v>
      </c>
      <c r="D8" s="14" t="s">
        <v>62</v>
      </c>
      <c r="E8" s="24" t="s">
        <v>43</v>
      </c>
      <c r="F8" s="24">
        <v>36806</v>
      </c>
      <c r="G8" s="14"/>
      <c r="H8" s="12"/>
      <c r="I8" s="14" t="s">
        <v>44</v>
      </c>
      <c r="J8" s="12"/>
      <c r="K8" s="8"/>
      <c r="L8" s="64">
        <f t="shared" si="0"/>
        <v>0.0011644675925925926</v>
      </c>
      <c r="M8" s="21">
        <f t="shared" si="1"/>
        <v>50.305</v>
      </c>
      <c r="N8" s="30">
        <f t="shared" si="2"/>
        <v>3.6000000000000156</v>
      </c>
      <c r="O8" s="6" t="str">
        <f t="shared" si="3"/>
        <v>II разр.</v>
      </c>
      <c r="P8" s="5">
        <v>1</v>
      </c>
      <c r="Q8" s="19">
        <v>40.61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" customHeight="1">
      <c r="A9" s="6">
        <v>4</v>
      </c>
      <c r="B9" s="7">
        <v>13</v>
      </c>
      <c r="C9" s="7" t="s">
        <v>41</v>
      </c>
      <c r="D9" s="14" t="s">
        <v>67</v>
      </c>
      <c r="E9" s="24" t="s">
        <v>43</v>
      </c>
      <c r="F9" s="24">
        <v>36827</v>
      </c>
      <c r="G9" s="14"/>
      <c r="H9" s="12"/>
      <c r="I9" s="14" t="s">
        <v>75</v>
      </c>
      <c r="J9" s="12"/>
      <c r="K9" s="8"/>
      <c r="L9" s="64">
        <f t="shared" si="0"/>
        <v>0.0012083333333333334</v>
      </c>
      <c r="M9" s="21">
        <f t="shared" si="1"/>
        <v>52.2</v>
      </c>
      <c r="N9" s="30">
        <f t="shared" si="2"/>
        <v>7.390000000000021</v>
      </c>
      <c r="O9" s="6" t="str">
        <f t="shared" si="3"/>
        <v>III разр.</v>
      </c>
      <c r="P9" s="5">
        <v>1</v>
      </c>
      <c r="Q9" s="19">
        <v>44.4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" customHeight="1">
      <c r="A10" s="6">
        <v>5</v>
      </c>
      <c r="B10" s="7">
        <v>12</v>
      </c>
      <c r="C10" s="7" t="s">
        <v>40</v>
      </c>
      <c r="D10" s="14" t="s">
        <v>86</v>
      </c>
      <c r="E10" s="24" t="s">
        <v>43</v>
      </c>
      <c r="F10" s="24">
        <v>37184</v>
      </c>
      <c r="G10" s="14"/>
      <c r="H10" s="12"/>
      <c r="I10" s="14" t="s">
        <v>75</v>
      </c>
      <c r="J10" s="12"/>
      <c r="K10" s="9"/>
      <c r="L10" s="64">
        <f t="shared" si="0"/>
        <v>0.0012307870370370372</v>
      </c>
      <c r="M10" s="21">
        <f t="shared" si="1"/>
        <v>53.17</v>
      </c>
      <c r="N10" s="30">
        <f t="shared" si="2"/>
        <v>9.330000000000028</v>
      </c>
      <c r="O10" s="6" t="str">
        <f t="shared" si="3"/>
        <v>III разр.</v>
      </c>
      <c r="P10" s="5">
        <v>1</v>
      </c>
      <c r="Q10" s="19">
        <v>46.34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>
      <c r="A11" s="6">
        <v>6</v>
      </c>
      <c r="B11" s="7">
        <v>14</v>
      </c>
      <c r="C11" s="7" t="s">
        <v>41</v>
      </c>
      <c r="D11" s="14" t="s">
        <v>63</v>
      </c>
      <c r="E11" s="24" t="s">
        <v>43</v>
      </c>
      <c r="F11" s="24">
        <v>37714</v>
      </c>
      <c r="G11" s="14"/>
      <c r="H11" s="12"/>
      <c r="I11" s="14" t="s">
        <v>75</v>
      </c>
      <c r="J11" s="12"/>
      <c r="K11" s="8"/>
      <c r="L11" s="64">
        <f t="shared" si="0"/>
        <v>0.001310300925925926</v>
      </c>
      <c r="M11" s="21">
        <f t="shared" si="1"/>
        <v>56.605</v>
      </c>
      <c r="N11" s="30">
        <f t="shared" si="2"/>
        <v>16.200000000000014</v>
      </c>
      <c r="O11" s="6" t="str">
        <f t="shared" si="3"/>
        <v>I юн.</v>
      </c>
      <c r="P11" s="5">
        <v>1</v>
      </c>
      <c r="Q11" s="19">
        <v>53.21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" customHeight="1">
      <c r="A12" s="6">
        <v>7</v>
      </c>
      <c r="B12" s="7">
        <v>5</v>
      </c>
      <c r="C12" s="7" t="s">
        <v>40</v>
      </c>
      <c r="D12" s="14" t="s">
        <v>85</v>
      </c>
      <c r="E12" s="24" t="s">
        <v>43</v>
      </c>
      <c r="F12" s="24">
        <v>37116</v>
      </c>
      <c r="G12" s="14"/>
      <c r="H12" s="12"/>
      <c r="I12" s="14" t="s">
        <v>44</v>
      </c>
      <c r="J12" s="12"/>
      <c r="K12" s="9"/>
      <c r="L12" s="64">
        <f t="shared" si="0"/>
        <v>0.0013109953703703706</v>
      </c>
      <c r="M12" s="21">
        <f t="shared" si="1"/>
        <v>56.635</v>
      </c>
      <c r="N12" s="30">
        <f t="shared" si="2"/>
        <v>16.260000000000034</v>
      </c>
      <c r="O12" s="6" t="str">
        <f t="shared" si="3"/>
        <v>I юн.</v>
      </c>
      <c r="P12" s="5">
        <v>1</v>
      </c>
      <c r="Q12" s="19">
        <v>53.27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 customHeight="1">
      <c r="A13" s="6">
        <v>8</v>
      </c>
      <c r="B13" s="7">
        <v>19</v>
      </c>
      <c r="C13" s="7" t="s">
        <v>41</v>
      </c>
      <c r="D13" s="14" t="s">
        <v>64</v>
      </c>
      <c r="E13" s="24" t="s">
        <v>43</v>
      </c>
      <c r="F13" s="24"/>
      <c r="G13" s="14"/>
      <c r="H13" s="12"/>
      <c r="I13" s="14" t="s">
        <v>44</v>
      </c>
      <c r="J13" s="12"/>
      <c r="K13" s="8"/>
      <c r="L13" s="64">
        <f t="shared" si="0"/>
        <v>0.0013491898148148148</v>
      </c>
      <c r="M13" s="21">
        <f t="shared" si="1"/>
        <v>58.285</v>
      </c>
      <c r="N13" s="30">
        <f t="shared" si="2"/>
        <v>19.560000000000013</v>
      </c>
      <c r="O13" s="6" t="str">
        <f t="shared" si="3"/>
        <v>I юн.</v>
      </c>
      <c r="P13" s="5">
        <v>1</v>
      </c>
      <c r="Q13" s="19">
        <v>56.57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" customHeight="1">
      <c r="A14" s="6">
        <v>9</v>
      </c>
      <c r="B14" s="7">
        <v>20</v>
      </c>
      <c r="C14" s="7" t="s">
        <v>41</v>
      </c>
      <c r="D14" s="14" t="s">
        <v>69</v>
      </c>
      <c r="E14" s="24" t="s">
        <v>43</v>
      </c>
      <c r="F14" s="7"/>
      <c r="G14" s="14"/>
      <c r="H14" s="12"/>
      <c r="I14" s="14" t="s">
        <v>44</v>
      </c>
      <c r="J14" s="12"/>
      <c r="K14" s="8"/>
      <c r="L14" s="64">
        <f t="shared" si="0"/>
        <v>0.0013618055555555556</v>
      </c>
      <c r="M14" s="21">
        <f t="shared" si="1"/>
        <v>58.83</v>
      </c>
      <c r="N14" s="30">
        <f t="shared" si="2"/>
        <v>20.650000000000016</v>
      </c>
      <c r="O14" s="6" t="str">
        <f t="shared" si="3"/>
        <v>I юн.</v>
      </c>
      <c r="P14" s="5">
        <v>1</v>
      </c>
      <c r="Q14" s="19">
        <v>57.66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" customHeight="1">
      <c r="A15" s="6">
        <v>10</v>
      </c>
      <c r="B15" s="7">
        <v>18</v>
      </c>
      <c r="C15" s="7" t="s">
        <v>41</v>
      </c>
      <c r="D15" s="14" t="s">
        <v>65</v>
      </c>
      <c r="E15" s="24" t="s">
        <v>43</v>
      </c>
      <c r="F15" s="7"/>
      <c r="G15" s="14"/>
      <c r="H15" s="12"/>
      <c r="I15" s="14" t="s">
        <v>44</v>
      </c>
      <c r="J15" s="12"/>
      <c r="K15" s="8"/>
      <c r="L15" s="64">
        <f t="shared" si="0"/>
        <v>0.0013906250000000002</v>
      </c>
      <c r="M15" s="21">
        <f t="shared" si="1"/>
        <v>60.075</v>
      </c>
      <c r="N15" s="30">
        <f t="shared" si="2"/>
        <v>23.14000000000003</v>
      </c>
      <c r="O15" s="6" t="str">
        <f t="shared" si="3"/>
        <v>II юн.</v>
      </c>
      <c r="P15" s="5">
        <v>2</v>
      </c>
      <c r="Q15" s="19">
        <v>0.15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" customHeight="1">
      <c r="A16" s="6">
        <v>11</v>
      </c>
      <c r="B16" s="7">
        <v>2</v>
      </c>
      <c r="C16" s="7" t="s">
        <v>41</v>
      </c>
      <c r="D16" s="14" t="s">
        <v>84</v>
      </c>
      <c r="E16" s="24" t="s">
        <v>43</v>
      </c>
      <c r="F16" s="24"/>
      <c r="G16" s="14"/>
      <c r="H16" s="12"/>
      <c r="I16" s="14" t="s">
        <v>44</v>
      </c>
      <c r="J16" s="12"/>
      <c r="K16" s="8"/>
      <c r="L16" s="64">
        <f t="shared" si="0"/>
        <v>0.0013931712962962964</v>
      </c>
      <c r="M16" s="21">
        <f t="shared" si="1"/>
        <v>60.185</v>
      </c>
      <c r="N16" s="30">
        <f t="shared" si="2"/>
        <v>23.360000000000028</v>
      </c>
      <c r="O16" s="6" t="str">
        <f t="shared" si="3"/>
        <v>II юн.</v>
      </c>
      <c r="P16" s="5">
        <v>2</v>
      </c>
      <c r="Q16" s="19">
        <v>0.37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" customHeight="1">
      <c r="A17" s="6">
        <v>12</v>
      </c>
      <c r="B17" s="7">
        <v>21</v>
      </c>
      <c r="C17" s="7" t="s">
        <v>40</v>
      </c>
      <c r="D17" s="14" t="s">
        <v>58</v>
      </c>
      <c r="E17" s="24" t="s">
        <v>43</v>
      </c>
      <c r="F17" s="24"/>
      <c r="G17" s="14"/>
      <c r="H17" s="12"/>
      <c r="I17" s="14" t="s">
        <v>44</v>
      </c>
      <c r="J17" s="12"/>
      <c r="K17" s="9"/>
      <c r="L17" s="64">
        <f t="shared" si="0"/>
        <v>0.001395486111111111</v>
      </c>
      <c r="M17" s="21">
        <f t="shared" si="1"/>
        <v>60.285</v>
      </c>
      <c r="N17" s="30">
        <f t="shared" si="2"/>
        <v>23.560000000000006</v>
      </c>
      <c r="O17" s="6" t="str">
        <f t="shared" si="3"/>
        <v>II юн.</v>
      </c>
      <c r="P17" s="5">
        <v>2</v>
      </c>
      <c r="Q17" s="19">
        <v>0.57</v>
      </c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" customHeight="1">
      <c r="A18" s="6">
        <v>13</v>
      </c>
      <c r="B18" s="7">
        <v>23</v>
      </c>
      <c r="C18" s="7" t="s">
        <v>40</v>
      </c>
      <c r="D18" s="14" t="s">
        <v>61</v>
      </c>
      <c r="E18" s="24" t="s">
        <v>43</v>
      </c>
      <c r="F18" s="24"/>
      <c r="G18" s="14"/>
      <c r="H18" s="12"/>
      <c r="I18" s="14" t="s">
        <v>44</v>
      </c>
      <c r="J18" s="12"/>
      <c r="K18" s="9"/>
      <c r="L18" s="64">
        <f t="shared" si="0"/>
        <v>0.0014472222222222224</v>
      </c>
      <c r="M18" s="21">
        <f t="shared" si="1"/>
        <v>62.52</v>
      </c>
      <c r="N18" s="30">
        <f t="shared" si="2"/>
        <v>28.030000000000026</v>
      </c>
      <c r="O18" s="6" t="str">
        <f t="shared" si="3"/>
        <v>II юн.</v>
      </c>
      <c r="P18" s="5">
        <v>2</v>
      </c>
      <c r="Q18" s="19">
        <v>5.04</v>
      </c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" customHeight="1">
      <c r="A19" s="6">
        <v>14</v>
      </c>
      <c r="B19" s="7">
        <v>4</v>
      </c>
      <c r="C19" s="7" t="s">
        <v>41</v>
      </c>
      <c r="D19" s="14" t="s">
        <v>82</v>
      </c>
      <c r="E19" s="24" t="s">
        <v>43</v>
      </c>
      <c r="F19" s="24">
        <v>37116</v>
      </c>
      <c r="G19" s="14"/>
      <c r="H19" s="12"/>
      <c r="I19" s="14" t="s">
        <v>44</v>
      </c>
      <c r="J19" s="12"/>
      <c r="K19" s="8"/>
      <c r="L19" s="64">
        <f t="shared" si="0"/>
        <v>0.0014729166666666666</v>
      </c>
      <c r="M19" s="21">
        <f t="shared" si="1"/>
        <v>63.63</v>
      </c>
      <c r="N19" s="30">
        <f t="shared" si="2"/>
        <v>30.250000000000014</v>
      </c>
      <c r="O19" s="6" t="str">
        <f t="shared" si="3"/>
        <v>II юн.</v>
      </c>
      <c r="P19" s="5">
        <v>2</v>
      </c>
      <c r="Q19" s="19">
        <v>7.26</v>
      </c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 customHeight="1">
      <c r="A20" s="6">
        <v>15</v>
      </c>
      <c r="B20" s="7">
        <v>7</v>
      </c>
      <c r="C20" s="7" t="s">
        <v>40</v>
      </c>
      <c r="D20" s="14" t="s">
        <v>83</v>
      </c>
      <c r="E20" s="24" t="s">
        <v>43</v>
      </c>
      <c r="F20" s="24">
        <v>37306</v>
      </c>
      <c r="G20" s="14"/>
      <c r="H20" s="12"/>
      <c r="I20" s="14" t="s">
        <v>44</v>
      </c>
      <c r="J20" s="12"/>
      <c r="K20" s="9"/>
      <c r="L20" s="64">
        <f t="shared" si="0"/>
        <v>0.0015978009259259261</v>
      </c>
      <c r="M20" s="33">
        <f t="shared" si="1"/>
        <v>69.025</v>
      </c>
      <c r="N20" s="30">
        <f t="shared" si="2"/>
        <v>41.040000000000035</v>
      </c>
      <c r="O20" s="6" t="str">
        <f t="shared" si="3"/>
        <v>III юн.</v>
      </c>
      <c r="P20" s="5">
        <v>2</v>
      </c>
      <c r="Q20" s="19">
        <v>18.05</v>
      </c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" customHeight="1">
      <c r="A21" s="6"/>
      <c r="B21" s="7">
        <v>9</v>
      </c>
      <c r="C21" s="7" t="s">
        <v>40</v>
      </c>
      <c r="D21" s="14" t="s">
        <v>68</v>
      </c>
      <c r="E21" s="24" t="s">
        <v>43</v>
      </c>
      <c r="F21" s="24">
        <v>36787</v>
      </c>
      <c r="G21" s="14"/>
      <c r="H21" s="12"/>
      <c r="I21" s="14" t="s">
        <v>44</v>
      </c>
      <c r="J21" s="12"/>
      <c r="K21" s="9"/>
      <c r="L21" s="64" t="s">
        <v>42</v>
      </c>
      <c r="M21" s="21" t="e">
        <f t="shared" si="1"/>
        <v>#VALUE!</v>
      </c>
      <c r="N21" s="30"/>
      <c r="O21" s="6">
        <f t="shared" si="3"/>
      </c>
      <c r="P21" s="5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" customHeight="1">
      <c r="A22" s="6" t="s">
        <v>48</v>
      </c>
      <c r="B22" s="7">
        <v>24</v>
      </c>
      <c r="C22" s="7" t="s">
        <v>41</v>
      </c>
      <c r="D22" s="14" t="s">
        <v>101</v>
      </c>
      <c r="E22" s="24" t="s">
        <v>45</v>
      </c>
      <c r="F22" s="24">
        <v>36321</v>
      </c>
      <c r="G22" s="85"/>
      <c r="H22" s="12"/>
      <c r="I22" s="14" t="s">
        <v>75</v>
      </c>
      <c r="J22" s="12"/>
      <c r="K22" s="8"/>
      <c r="L22" s="64">
        <f>(P22*60+Q22)/86400</f>
        <v>0.0016560185185185183</v>
      </c>
      <c r="M22" s="21">
        <f t="shared" si="1"/>
        <v>71.54</v>
      </c>
      <c r="N22" s="30">
        <f>(L22-L$6)*86400</f>
        <v>46.06999999999999</v>
      </c>
      <c r="O22" s="6" t="str">
        <f t="shared" si="3"/>
        <v>III юн.</v>
      </c>
      <c r="P22" s="5">
        <v>2</v>
      </c>
      <c r="Q22" s="19">
        <v>23.08</v>
      </c>
      <c r="R22" s="19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3" customHeight="1" thickBot="1">
      <c r="A23" s="34"/>
      <c r="B23" s="35"/>
      <c r="C23" s="35"/>
      <c r="D23" s="40"/>
      <c r="E23" s="54"/>
      <c r="F23" s="35"/>
      <c r="G23" s="35"/>
      <c r="H23" s="41"/>
      <c r="I23" s="35"/>
      <c r="J23" s="41"/>
      <c r="K23" s="59"/>
      <c r="L23" s="63"/>
      <c r="M23" s="42"/>
      <c r="N23" s="57"/>
      <c r="O23" s="34"/>
      <c r="P23" s="5"/>
      <c r="Q23" s="19"/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0.5" customHeight="1" thickTop="1">
      <c r="A24" s="6"/>
      <c r="B24" s="7"/>
      <c r="C24" s="7"/>
      <c r="D24" s="16"/>
      <c r="E24" s="27"/>
      <c r="F24" s="17"/>
      <c r="G24" s="17"/>
      <c r="H24" s="13"/>
      <c r="I24" s="12"/>
      <c r="J24" s="12"/>
      <c r="K24" s="8"/>
      <c r="L24" s="22"/>
      <c r="M24" s="33"/>
      <c r="N24" s="30"/>
      <c r="O24" s="6"/>
      <c r="P24" s="5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15" ht="15" customHeight="1">
      <c r="B25" s="69" t="s">
        <v>118</v>
      </c>
      <c r="D25" s="70"/>
      <c r="E25" s="70"/>
      <c r="F25" s="70"/>
      <c r="G25" s="71"/>
      <c r="H25" s="71"/>
      <c r="L25" s="71" t="s">
        <v>89</v>
      </c>
      <c r="O25" s="72"/>
    </row>
    <row r="26" spans="2:15" ht="15" customHeight="1">
      <c r="B26" s="69" t="s">
        <v>121</v>
      </c>
      <c r="D26" s="73"/>
      <c r="E26" s="74"/>
      <c r="F26" s="75"/>
      <c r="G26" s="71"/>
      <c r="H26" s="71"/>
      <c r="I26" s="13"/>
      <c r="L26" s="71" t="s">
        <v>119</v>
      </c>
      <c r="O26" s="72"/>
    </row>
    <row r="27" spans="1:37" ht="16.5" customHeight="1">
      <c r="A27" s="6"/>
      <c r="B27" s="7"/>
      <c r="C27" s="7"/>
      <c r="D27" s="16"/>
      <c r="E27" s="27"/>
      <c r="F27" s="17"/>
      <c r="G27" s="17"/>
      <c r="H27" s="13"/>
      <c r="I27" s="12"/>
      <c r="J27" s="12"/>
      <c r="K27" s="8"/>
      <c r="L27" s="71" t="s">
        <v>120</v>
      </c>
      <c r="M27" s="33"/>
      <c r="N27" s="30"/>
      <c r="O27" s="6"/>
      <c r="P27" s="5"/>
      <c r="Q27" s="19"/>
      <c r="R27" s="19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6.75" customHeight="1">
      <c r="A28" s="6"/>
      <c r="B28" s="7"/>
      <c r="C28" s="7"/>
      <c r="D28" s="16"/>
      <c r="E28" s="27"/>
      <c r="F28" s="17"/>
      <c r="G28" s="17"/>
      <c r="H28" s="13"/>
      <c r="I28" s="12"/>
      <c r="J28" s="12"/>
      <c r="K28" s="8"/>
      <c r="L28" s="22"/>
      <c r="M28" s="33"/>
      <c r="N28" s="30"/>
      <c r="O28" s="6"/>
      <c r="P28" s="5"/>
      <c r="Q28" s="19"/>
      <c r="R28" s="19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ht="23.25" customHeight="1">
      <c r="B29" s="15"/>
      <c r="C29" s="96" t="s">
        <v>31</v>
      </c>
      <c r="D29" s="96"/>
      <c r="E29" s="96"/>
      <c r="F29" s="96"/>
      <c r="G29" s="96"/>
      <c r="H29" s="96"/>
      <c r="I29" s="96"/>
      <c r="J29" s="96"/>
      <c r="K29" s="15"/>
      <c r="L29" s="18" t="s">
        <v>12</v>
      </c>
      <c r="M29" s="15"/>
      <c r="N29" s="15"/>
      <c r="O29" s="15"/>
      <c r="P29" s="3"/>
      <c r="Q29" s="1" t="s">
        <v>16</v>
      </c>
      <c r="R29" s="19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" customHeight="1" thickBot="1">
      <c r="A30" s="2" t="s">
        <v>4</v>
      </c>
      <c r="B30" s="2" t="s">
        <v>0</v>
      </c>
      <c r="C30" s="10" t="s">
        <v>6</v>
      </c>
      <c r="D30" s="2" t="s">
        <v>2</v>
      </c>
      <c r="E30" s="2"/>
      <c r="F30" s="2" t="s">
        <v>1</v>
      </c>
      <c r="G30" s="2" t="s">
        <v>81</v>
      </c>
      <c r="H30" s="2" t="s">
        <v>18</v>
      </c>
      <c r="I30" s="2" t="s">
        <v>81</v>
      </c>
      <c r="J30" s="2" t="s">
        <v>7</v>
      </c>
      <c r="K30" s="2"/>
      <c r="L30" s="11" t="s">
        <v>3</v>
      </c>
      <c r="M30" s="11" t="s">
        <v>8</v>
      </c>
      <c r="N30" s="11" t="s">
        <v>11</v>
      </c>
      <c r="O30" s="2" t="s">
        <v>5</v>
      </c>
      <c r="P30" s="3"/>
      <c r="Q30" s="19"/>
      <c r="R30" s="19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" customHeight="1" thickTop="1">
      <c r="A31" s="6">
        <v>1</v>
      </c>
      <c r="B31" s="25">
        <v>97</v>
      </c>
      <c r="C31" s="25" t="s">
        <v>40</v>
      </c>
      <c r="D31" s="14" t="s">
        <v>49</v>
      </c>
      <c r="E31" s="24" t="s">
        <v>43</v>
      </c>
      <c r="F31" s="24">
        <v>37061</v>
      </c>
      <c r="G31" s="14"/>
      <c r="H31" s="12"/>
      <c r="I31" s="12" t="s">
        <v>44</v>
      </c>
      <c r="J31" s="13"/>
      <c r="K31" s="48"/>
      <c r="L31" s="62">
        <v>0.0010594907407407406</v>
      </c>
      <c r="M31" s="23">
        <v>45.77</v>
      </c>
      <c r="N31" s="53">
        <v>0</v>
      </c>
      <c r="O31" s="6" t="s">
        <v>124</v>
      </c>
      <c r="P31" s="3">
        <v>1</v>
      </c>
      <c r="Q31" s="19">
        <v>31.54</v>
      </c>
      <c r="R31" s="19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" customHeight="1">
      <c r="A32" s="6">
        <v>2</v>
      </c>
      <c r="B32" s="7">
        <v>106</v>
      </c>
      <c r="C32" s="7" t="s">
        <v>41</v>
      </c>
      <c r="D32" s="14" t="s">
        <v>50</v>
      </c>
      <c r="E32" s="24" t="s">
        <v>43</v>
      </c>
      <c r="F32" s="24">
        <v>36909</v>
      </c>
      <c r="G32" s="14"/>
      <c r="H32" s="12"/>
      <c r="I32" s="12" t="s">
        <v>44</v>
      </c>
      <c r="J32" s="13"/>
      <c r="K32" s="29"/>
      <c r="L32" s="64">
        <v>0.0010837962962962962</v>
      </c>
      <c r="M32" s="21">
        <v>46.82</v>
      </c>
      <c r="N32" s="30">
        <v>2.100000000000006</v>
      </c>
      <c r="O32" s="6" t="s">
        <v>124</v>
      </c>
      <c r="P32" s="3">
        <v>1</v>
      </c>
      <c r="Q32" s="19">
        <v>33.64</v>
      </c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" customHeight="1">
      <c r="A33" s="6">
        <v>3</v>
      </c>
      <c r="B33" s="7">
        <v>96</v>
      </c>
      <c r="C33" s="7" t="s">
        <v>40</v>
      </c>
      <c r="D33" s="14" t="s">
        <v>46</v>
      </c>
      <c r="E33" s="24" t="s">
        <v>43</v>
      </c>
      <c r="F33" s="24"/>
      <c r="G33" s="14"/>
      <c r="H33" s="12"/>
      <c r="I33" s="12" t="s">
        <v>44</v>
      </c>
      <c r="J33" s="13"/>
      <c r="K33" s="12"/>
      <c r="L33" s="64">
        <v>0.0011056712962962962</v>
      </c>
      <c r="M33" s="21">
        <v>47.765</v>
      </c>
      <c r="N33" s="30">
        <v>3.9900000000000038</v>
      </c>
      <c r="O33" s="6" t="s">
        <v>125</v>
      </c>
      <c r="P33" s="3">
        <v>1</v>
      </c>
      <c r="Q33" s="19">
        <v>35.53</v>
      </c>
      <c r="R33" s="19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" customHeight="1">
      <c r="A34" s="6">
        <v>4</v>
      </c>
      <c r="B34" s="7">
        <v>107</v>
      </c>
      <c r="C34" s="7" t="s">
        <v>41</v>
      </c>
      <c r="D34" s="14" t="s">
        <v>56</v>
      </c>
      <c r="E34" s="24" t="s">
        <v>43</v>
      </c>
      <c r="F34" s="24"/>
      <c r="G34" s="14"/>
      <c r="H34" s="12"/>
      <c r="I34" s="12" t="s">
        <v>44</v>
      </c>
      <c r="J34" s="13"/>
      <c r="K34" s="29"/>
      <c r="L34" s="64">
        <v>0.0011971064814814815</v>
      </c>
      <c r="M34" s="21">
        <v>51.715</v>
      </c>
      <c r="N34" s="30">
        <v>11.890000000000013</v>
      </c>
      <c r="O34" s="6" t="s">
        <v>126</v>
      </c>
      <c r="P34" s="3">
        <v>1</v>
      </c>
      <c r="Q34" s="19">
        <v>43.43</v>
      </c>
      <c r="R34" s="19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" customHeight="1">
      <c r="A35" s="6">
        <v>5</v>
      </c>
      <c r="B35" s="7">
        <v>100</v>
      </c>
      <c r="C35" s="7" t="s">
        <v>40</v>
      </c>
      <c r="D35" s="14" t="s">
        <v>52</v>
      </c>
      <c r="E35" s="24" t="s">
        <v>43</v>
      </c>
      <c r="F35" s="24">
        <v>36882</v>
      </c>
      <c r="G35" s="14"/>
      <c r="H35" s="12"/>
      <c r="I35" s="12" t="s">
        <v>44</v>
      </c>
      <c r="J35" s="13"/>
      <c r="K35" s="12"/>
      <c r="L35" s="64">
        <v>0.0012332175925925926</v>
      </c>
      <c r="M35" s="21">
        <v>53.275</v>
      </c>
      <c r="N35" s="30">
        <v>15.010000000000012</v>
      </c>
      <c r="O35" s="6" t="s">
        <v>126</v>
      </c>
      <c r="P35" s="3">
        <v>1</v>
      </c>
      <c r="Q35" s="19">
        <v>46.55</v>
      </c>
      <c r="R35" s="19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" customHeight="1">
      <c r="A36" s="6">
        <v>6</v>
      </c>
      <c r="B36" s="7">
        <v>110</v>
      </c>
      <c r="C36" s="7" t="s">
        <v>41</v>
      </c>
      <c r="D36" s="14" t="s">
        <v>55</v>
      </c>
      <c r="E36" s="24" t="s">
        <v>43</v>
      </c>
      <c r="F36" s="24"/>
      <c r="G36" s="14"/>
      <c r="H36" s="12"/>
      <c r="I36" s="12" t="s">
        <v>44</v>
      </c>
      <c r="J36" s="13"/>
      <c r="K36" s="29"/>
      <c r="L36" s="64">
        <v>0.001265162037037037</v>
      </c>
      <c r="M36" s="21">
        <v>54.655</v>
      </c>
      <c r="N36" s="30">
        <v>17.770000000000014</v>
      </c>
      <c r="O36" s="6" t="s">
        <v>126</v>
      </c>
      <c r="P36" s="3">
        <v>1</v>
      </c>
      <c r="Q36" s="19">
        <v>49.31</v>
      </c>
      <c r="R36" s="19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" customHeight="1">
      <c r="A37" s="6">
        <v>7</v>
      </c>
      <c r="B37" s="7">
        <v>102</v>
      </c>
      <c r="C37" s="7" t="s">
        <v>40</v>
      </c>
      <c r="D37" s="14" t="s">
        <v>72</v>
      </c>
      <c r="E37" s="24" t="s">
        <v>43</v>
      </c>
      <c r="F37" s="24">
        <v>37415</v>
      </c>
      <c r="G37" s="14"/>
      <c r="H37" s="12"/>
      <c r="I37" s="12" t="s">
        <v>44</v>
      </c>
      <c r="J37" s="13"/>
      <c r="K37" s="12"/>
      <c r="L37" s="64">
        <v>0.0013327546296296297</v>
      </c>
      <c r="M37" s="21">
        <v>57.575</v>
      </c>
      <c r="N37" s="30">
        <v>23.610000000000017</v>
      </c>
      <c r="O37" s="6" t="s">
        <v>127</v>
      </c>
      <c r="P37" s="3">
        <v>1</v>
      </c>
      <c r="Q37" s="19">
        <v>55.15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" customHeight="1">
      <c r="A38" s="6">
        <v>8</v>
      </c>
      <c r="B38" s="7">
        <v>109</v>
      </c>
      <c r="C38" s="7" t="s">
        <v>41</v>
      </c>
      <c r="D38" s="14" t="s">
        <v>54</v>
      </c>
      <c r="E38" s="24" t="s">
        <v>43</v>
      </c>
      <c r="F38" s="24"/>
      <c r="G38" s="14"/>
      <c r="H38" s="12"/>
      <c r="I38" s="12" t="s">
        <v>44</v>
      </c>
      <c r="J38" s="13"/>
      <c r="K38" s="29"/>
      <c r="L38" s="64">
        <v>0.0013840277777777779</v>
      </c>
      <c r="M38" s="21">
        <v>59.79</v>
      </c>
      <c r="N38" s="30">
        <v>28.040000000000017</v>
      </c>
      <c r="O38" s="6" t="s">
        <v>127</v>
      </c>
      <c r="P38" s="3">
        <v>1</v>
      </c>
      <c r="Q38" s="19">
        <v>59.58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" customHeight="1">
      <c r="A39" s="6">
        <v>9</v>
      </c>
      <c r="B39" s="7">
        <v>105</v>
      </c>
      <c r="C39" s="7" t="s">
        <v>40</v>
      </c>
      <c r="D39" s="14" t="s">
        <v>74</v>
      </c>
      <c r="E39" s="24" t="s">
        <v>43</v>
      </c>
      <c r="F39" s="24">
        <v>37536</v>
      </c>
      <c r="G39" s="14"/>
      <c r="H39" s="12"/>
      <c r="I39" s="12" t="s">
        <v>75</v>
      </c>
      <c r="J39" s="13"/>
      <c r="K39" s="12"/>
      <c r="L39" s="64">
        <v>0.0014035879629629628</v>
      </c>
      <c r="M39" s="21">
        <v>60.635</v>
      </c>
      <c r="N39" s="30">
        <v>29.729999999999997</v>
      </c>
      <c r="O39" s="6" t="s">
        <v>127</v>
      </c>
      <c r="P39" s="3">
        <v>2</v>
      </c>
      <c r="Q39" s="19">
        <v>1.27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17" ht="15" customHeight="1">
      <c r="A40" s="6">
        <v>10</v>
      </c>
      <c r="B40" s="7">
        <v>114</v>
      </c>
      <c r="C40" s="7" t="s">
        <v>41</v>
      </c>
      <c r="D40" s="14" t="s">
        <v>80</v>
      </c>
      <c r="E40" s="24" t="s">
        <v>43</v>
      </c>
      <c r="F40" s="7"/>
      <c r="G40" s="14"/>
      <c r="H40" s="12"/>
      <c r="I40" s="12" t="s">
        <v>44</v>
      </c>
      <c r="J40" s="13"/>
      <c r="K40" s="29"/>
      <c r="L40" s="64">
        <v>0.0014516203703703705</v>
      </c>
      <c r="M40" s="21">
        <v>62.71</v>
      </c>
      <c r="N40" s="30">
        <v>33.88000000000002</v>
      </c>
      <c r="O40" s="6" t="s">
        <v>128</v>
      </c>
      <c r="P40" s="3">
        <v>2</v>
      </c>
      <c r="Q40" s="19">
        <v>5.42</v>
      </c>
    </row>
    <row r="41" spans="1:37" ht="16.5" customHeight="1">
      <c r="A41" s="6">
        <v>11</v>
      </c>
      <c r="B41" s="7">
        <v>112</v>
      </c>
      <c r="C41" s="7" t="s">
        <v>40</v>
      </c>
      <c r="D41" s="14" t="s">
        <v>77</v>
      </c>
      <c r="E41" s="24"/>
      <c r="F41" s="24"/>
      <c r="G41" s="14"/>
      <c r="H41" s="12"/>
      <c r="I41" s="12" t="s">
        <v>44</v>
      </c>
      <c r="J41" s="13"/>
      <c r="K41" s="12"/>
      <c r="L41" s="64">
        <f>(P41*60+Q41)/86400</f>
        <v>0.001586226851851852</v>
      </c>
      <c r="M41" s="21">
        <f>ROUNDDOWN(L41*86400/2,3)</f>
        <v>68.525</v>
      </c>
      <c r="N41" s="30">
        <f>(L41-L$6)*86400</f>
        <v>40.04000000000002</v>
      </c>
      <c r="O41" s="6" t="str">
        <f>IF(L41&lt;=82.2/86400,"КМС",IF(L41&lt;=87.8/86400,"I разр.",IF(L41&lt;=94.2/86400,"II разр.",IF(L41&lt;=102/86400,"III разр.",IF(L41&lt;=111.6/86400,"I юн.",IF(L41&lt;=124.4/86400,"II юн.",IF(L41&lt;=140.4/86400,"III юн.","")))))))</f>
        <v>III юн.</v>
      </c>
      <c r="P41" s="3">
        <v>2</v>
      </c>
      <c r="Q41" s="19">
        <v>17.05</v>
      </c>
      <c r="R41" s="19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17" ht="15" customHeight="1">
      <c r="A42" s="6"/>
      <c r="B42" s="7">
        <v>113</v>
      </c>
      <c r="C42" s="7" t="s">
        <v>40</v>
      </c>
      <c r="D42" s="14" t="s">
        <v>98</v>
      </c>
      <c r="E42" s="24" t="s">
        <v>43</v>
      </c>
      <c r="F42" s="24"/>
      <c r="G42" s="14"/>
      <c r="H42" s="12"/>
      <c r="I42" s="12" t="s">
        <v>44</v>
      </c>
      <c r="J42" s="13"/>
      <c r="K42" s="12"/>
      <c r="L42" s="64" t="s">
        <v>71</v>
      </c>
      <c r="M42" s="21" t="e">
        <v>#VALUE!</v>
      </c>
      <c r="N42" s="30"/>
      <c r="O42" s="6" t="s">
        <v>129</v>
      </c>
      <c r="P42" s="3"/>
      <c r="Q42" s="19"/>
    </row>
    <row r="43" spans="1:17" ht="4.5" customHeight="1" thickBot="1">
      <c r="A43" s="34"/>
      <c r="B43" s="35"/>
      <c r="C43" s="35"/>
      <c r="D43" s="36"/>
      <c r="E43" s="37"/>
      <c r="F43" s="38"/>
      <c r="G43" s="38"/>
      <c r="H43" s="39"/>
      <c r="I43" s="39"/>
      <c r="J43" s="39"/>
      <c r="K43" s="41"/>
      <c r="L43" s="63"/>
      <c r="M43" s="42"/>
      <c r="N43" s="57"/>
      <c r="O43" s="34"/>
      <c r="P43" s="3"/>
      <c r="Q43" s="19"/>
    </row>
    <row r="44" spans="1:17" ht="6" customHeight="1" thickTop="1">
      <c r="A44" s="6"/>
      <c r="B44" s="7"/>
      <c r="C44" s="7"/>
      <c r="D44" s="16"/>
      <c r="E44" s="27"/>
      <c r="F44" s="17"/>
      <c r="G44" s="17"/>
      <c r="H44" s="13"/>
      <c r="I44" s="13"/>
      <c r="J44" s="13"/>
      <c r="K44" s="12"/>
      <c r="L44" s="64"/>
      <c r="M44" s="21"/>
      <c r="N44" s="30"/>
      <c r="O44" s="6"/>
      <c r="P44" s="3"/>
      <c r="Q44" s="19"/>
    </row>
    <row r="45" spans="2:15" ht="12.75">
      <c r="B45" s="69" t="s">
        <v>122</v>
      </c>
      <c r="D45" s="70"/>
      <c r="E45" s="70"/>
      <c r="F45" s="70"/>
      <c r="G45" s="71"/>
      <c r="H45" s="71"/>
      <c r="L45" s="71" t="s">
        <v>89</v>
      </c>
      <c r="O45" s="72"/>
    </row>
    <row r="46" spans="2:15" ht="12.75">
      <c r="B46" s="69" t="s">
        <v>123</v>
      </c>
      <c r="D46" s="73"/>
      <c r="E46" s="74"/>
      <c r="F46" s="75"/>
      <c r="G46" s="71"/>
      <c r="H46" s="71"/>
      <c r="I46" s="13"/>
      <c r="L46" s="71" t="s">
        <v>119</v>
      </c>
      <c r="O46" s="72"/>
    </row>
    <row r="47" spans="1:17" ht="12.75">
      <c r="A47" s="6"/>
      <c r="B47" s="7"/>
      <c r="C47" s="7"/>
      <c r="D47" s="16"/>
      <c r="E47" s="27"/>
      <c r="F47" s="17"/>
      <c r="G47" s="17"/>
      <c r="H47" s="13"/>
      <c r="I47" s="12"/>
      <c r="J47" s="12"/>
      <c r="K47" s="8"/>
      <c r="L47" s="71" t="s">
        <v>120</v>
      </c>
      <c r="M47" s="33"/>
      <c r="N47" s="30"/>
      <c r="O47" s="6"/>
      <c r="P47" s="5"/>
      <c r="Q47" s="19"/>
    </row>
  </sheetData>
  <sheetProtection/>
  <mergeCells count="6">
    <mergeCell ref="C4:J4"/>
    <mergeCell ref="A1:O1"/>
    <mergeCell ref="A2:O2"/>
    <mergeCell ref="A3:D3"/>
    <mergeCell ref="J3:O3"/>
    <mergeCell ref="C29:J29"/>
  </mergeCells>
  <printOptions/>
  <pageMargins left="0.5905511811023623" right="0.1968503937007874" top="0.3937007874015748" bottom="0.3937007874015748" header="0.5118110236220472" footer="0.1968503937007874"/>
  <pageSetup horizontalDpi="600" verticalDpi="600" orientation="portrait" paperSize="9" scale="110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19</v>
      </c>
      <c r="B1" t="s">
        <v>20</v>
      </c>
      <c r="C1" s="47" t="s">
        <v>90</v>
      </c>
    </row>
    <row r="2" spans="2:3" ht="12.75">
      <c r="B2" t="s">
        <v>21</v>
      </c>
      <c r="C2" s="47" t="s">
        <v>94</v>
      </c>
    </row>
    <row r="3" spans="1:3" ht="12.75">
      <c r="A3" t="s">
        <v>22</v>
      </c>
      <c r="B3" t="s">
        <v>23</v>
      </c>
      <c r="C3" s="47" t="s">
        <v>92</v>
      </c>
    </row>
    <row r="4" spans="2:3" ht="12.75">
      <c r="B4" t="s">
        <v>24</v>
      </c>
      <c r="C4" s="47" t="s">
        <v>91</v>
      </c>
    </row>
    <row r="5" spans="2:3" ht="12.75">
      <c r="B5" t="s">
        <v>25</v>
      </c>
      <c r="C5" s="47" t="s">
        <v>93</v>
      </c>
    </row>
    <row r="6" spans="2:3" ht="12.75">
      <c r="B6" t="s">
        <v>26</v>
      </c>
      <c r="C6" s="47"/>
    </row>
    <row r="7" spans="1:3" ht="12.75">
      <c r="A7" s="47" t="s">
        <v>28</v>
      </c>
      <c r="B7" s="47" t="s">
        <v>29</v>
      </c>
      <c r="C7" s="47" t="s">
        <v>31</v>
      </c>
    </row>
    <row r="8" spans="2:3" ht="12.75">
      <c r="B8" s="47" t="s">
        <v>30</v>
      </c>
      <c r="C8" s="47" t="s">
        <v>32</v>
      </c>
    </row>
    <row r="9" spans="1:3" ht="12.75">
      <c r="A9" s="47" t="s">
        <v>35</v>
      </c>
      <c r="B9" s="50" t="s">
        <v>36</v>
      </c>
      <c r="C9" s="47" t="s">
        <v>34</v>
      </c>
    </row>
    <row r="10" spans="2:3" ht="12.75">
      <c r="B10" s="50" t="s">
        <v>37</v>
      </c>
      <c r="C10" s="47" t="s">
        <v>10</v>
      </c>
    </row>
    <row r="11" spans="2:3" ht="12.75">
      <c r="B11" s="50" t="s">
        <v>38</v>
      </c>
      <c r="C11" s="47" t="s">
        <v>10</v>
      </c>
    </row>
    <row r="12" spans="2:3" ht="12.75">
      <c r="B12" s="50" t="s">
        <v>39</v>
      </c>
      <c r="C12" s="47" t="s">
        <v>12</v>
      </c>
    </row>
    <row r="13" spans="2:3" ht="12.75">
      <c r="B13" s="50" t="s">
        <v>36</v>
      </c>
      <c r="C13" s="47" t="s">
        <v>33</v>
      </c>
    </row>
    <row r="14" spans="2:3" ht="12.75">
      <c r="B14" s="50" t="s">
        <v>37</v>
      </c>
      <c r="C14" s="47" t="s">
        <v>9</v>
      </c>
    </row>
    <row r="15" spans="2:3" ht="12.75">
      <c r="B15" s="50" t="s">
        <v>38</v>
      </c>
      <c r="C15" s="47" t="s">
        <v>9</v>
      </c>
    </row>
    <row r="16" spans="2:3" ht="12.75">
      <c r="B16" s="50" t="s">
        <v>39</v>
      </c>
      <c r="C16" s="4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2013-12-01T07:54:25Z</cp:lastPrinted>
  <dcterms:created xsi:type="dcterms:W3CDTF">1996-10-08T23:32:33Z</dcterms:created>
  <dcterms:modified xsi:type="dcterms:W3CDTF">2013-12-01T09:02:11Z</dcterms:modified>
  <cp:category/>
  <cp:version/>
  <cp:contentType/>
  <cp:contentStatus/>
</cp:coreProperties>
</file>