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activeTab="0"/>
  </bookViews>
  <sheets>
    <sheet name="500_01" sheetId="1" r:id="rId1"/>
    <sheet name="500_02" sheetId="2" r:id="rId2"/>
    <sheet name="1000_02" sheetId="3" r:id="rId3"/>
    <sheet name="500_22" sheetId="4" r:id="rId4"/>
    <sheet name="1000_22" sheetId="5" r:id="rId5"/>
    <sheet name="const" sheetId="6" r:id="rId6"/>
  </sheets>
  <definedNames>
    <definedName name="D_all">'const'!$C$3</definedName>
    <definedName name="D_d1">'const'!$C$4</definedName>
    <definedName name="D_d2">'const'!$C$5</definedName>
    <definedName name="D_d3">'const'!$C$6</definedName>
    <definedName name="E" localSheetId="2">'1000_02'!#REF!</definedName>
    <definedName name="E" localSheetId="4">'1000_22'!#REF!</definedName>
    <definedName name="Men1000_1">#REF!</definedName>
    <definedName name="Men1000_2">#REF!</definedName>
    <definedName name="Men500_1">'500_01'!$B$6:$B$44</definedName>
    <definedName name="Men500_2">#REF!</definedName>
    <definedName name="N_dev">'const'!$C$8</definedName>
    <definedName name="N_sor1">'const'!$C$1</definedName>
    <definedName name="N_sor2">'const'!$C$2</definedName>
    <definedName name="N_un">'const'!$C$7</definedName>
    <definedName name="Women1000_1" localSheetId="4">'1000_22'!#REF!</definedName>
    <definedName name="Women1000_1">'1000_02'!$B$6:$B$13</definedName>
    <definedName name="Women1000_2">#REF!</definedName>
    <definedName name="Women500" localSheetId="1">'500_02'!#REF!</definedName>
    <definedName name="Women500" localSheetId="3">'500_22'!#REF!</definedName>
    <definedName name="Women500_1" localSheetId="3">'500_22'!#REF!</definedName>
    <definedName name="Women500_1">'500_02'!$B$6:$B$20</definedName>
    <definedName name="Women500_2">'500_22'!$B$6:$B$12</definedName>
    <definedName name="_xlnm.Print_Titles" localSheetId="2">'1000_02'!$1:$3</definedName>
    <definedName name="_xlnm.Print_Titles" localSheetId="4">'1000_22'!$1:$3</definedName>
    <definedName name="_xlnm.Print_Titles" localSheetId="0">'500_01'!$1:$3</definedName>
    <definedName name="_xlnm.Print_Titles" localSheetId="1">'500_02'!$1:$3</definedName>
    <definedName name="_xlnm.Print_Titles" localSheetId="3">'500_22'!$1:$3</definedName>
    <definedName name="_xlnm.Print_Area" localSheetId="2">'1000_02'!$A$1:$O$45</definedName>
    <definedName name="_xlnm.Print_Area" localSheetId="4">'1000_22'!$A$1:$O$26</definedName>
    <definedName name="_xlnm.Print_Area" localSheetId="0">'500_01'!$A$1:$O$48</definedName>
    <definedName name="_xlnm.Print_Area" localSheetId="1">'500_02'!$A$1:$O$26</definedName>
    <definedName name="_xlnm.Print_Area" localSheetId="3">'500_22'!$A$1:$O$44</definedName>
  </definedNames>
  <calcPr fullCalcOnLoad="1"/>
</workbook>
</file>

<file path=xl/sharedStrings.xml><?xml version="1.0" encoding="utf-8"?>
<sst xmlns="http://schemas.openxmlformats.org/spreadsheetml/2006/main" count="678" uniqueCount="174">
  <si>
    <t>№</t>
  </si>
  <si>
    <t>Разряд</t>
  </si>
  <si>
    <t>Фамилия, Имя</t>
  </si>
  <si>
    <t>Время</t>
  </si>
  <si>
    <t>Место</t>
  </si>
  <si>
    <t>Вып.разр</t>
  </si>
  <si>
    <t>Дорожка</t>
  </si>
  <si>
    <t>Тренер</t>
  </si>
  <si>
    <t>Очки</t>
  </si>
  <si>
    <t>500м</t>
  </si>
  <si>
    <t>500 метров</t>
  </si>
  <si>
    <t>Отст.</t>
  </si>
  <si>
    <t>Девушки среднего возраста</t>
  </si>
  <si>
    <t>Юноши среднего возраста</t>
  </si>
  <si>
    <t>Город</t>
  </si>
  <si>
    <t>Название соревнований</t>
  </si>
  <si>
    <t>строка1</t>
  </si>
  <si>
    <t>строка2</t>
  </si>
  <si>
    <t>Дата соревнований</t>
  </si>
  <si>
    <t>общая</t>
  </si>
  <si>
    <t>день1</t>
  </si>
  <si>
    <t>день2</t>
  </si>
  <si>
    <t>день3</t>
  </si>
  <si>
    <t>г.Коломна КЦ "Коломна"</t>
  </si>
  <si>
    <t>Возраст</t>
  </si>
  <si>
    <t>муж</t>
  </si>
  <si>
    <t>жен</t>
  </si>
  <si>
    <t>Дистанции</t>
  </si>
  <si>
    <t>№ 1</t>
  </si>
  <si>
    <t>№ 2</t>
  </si>
  <si>
    <t>№ 3</t>
  </si>
  <si>
    <t>№ 4</t>
  </si>
  <si>
    <t>1.23,00</t>
  </si>
  <si>
    <t>1.17,50</t>
  </si>
  <si>
    <t>1.17,00</t>
  </si>
  <si>
    <t>i</t>
  </si>
  <si>
    <t>ср</t>
  </si>
  <si>
    <t>o</t>
  </si>
  <si>
    <t>Московская область</t>
  </si>
  <si>
    <t>1500 метров</t>
  </si>
  <si>
    <t>1500м</t>
  </si>
  <si>
    <t>командная гонка</t>
  </si>
  <si>
    <t>1000 м</t>
  </si>
  <si>
    <t>1000 метров</t>
  </si>
  <si>
    <t>3000 метров</t>
  </si>
  <si>
    <t>Шумак Анна</t>
  </si>
  <si>
    <t>Замковая Варвара</t>
  </si>
  <si>
    <t>Санкт-Петербург</t>
  </si>
  <si>
    <t>Возр.группа</t>
  </si>
  <si>
    <t>Яматин Илья</t>
  </si>
  <si>
    <t>Подольский Александр</t>
  </si>
  <si>
    <t>Пучков Леонид</t>
  </si>
  <si>
    <t>Шершаков Дмитрий</t>
  </si>
  <si>
    <t>Есенин Данил</t>
  </si>
  <si>
    <t>Простев Егор</t>
  </si>
  <si>
    <t>DNS</t>
  </si>
  <si>
    <t>ст</t>
  </si>
  <si>
    <t>I разр.</t>
  </si>
  <si>
    <t>II разр.</t>
  </si>
  <si>
    <t>DNF</t>
  </si>
  <si>
    <t>КМС</t>
  </si>
  <si>
    <t>Вологодская область</t>
  </si>
  <si>
    <t xml:space="preserve">Филимонов Дмитрий </t>
  </si>
  <si>
    <t>05.08.19987</t>
  </si>
  <si>
    <t>Дьяконов Александр</t>
  </si>
  <si>
    <t>Монахов Артем</t>
  </si>
  <si>
    <t>Гальчанский Матвей</t>
  </si>
  <si>
    <t>Козлов Данила</t>
  </si>
  <si>
    <t>Шотин Никита</t>
  </si>
  <si>
    <t>Иванов Илья</t>
  </si>
  <si>
    <t>Водиченков Антон</t>
  </si>
  <si>
    <t>Мухамедов Амаль</t>
  </si>
  <si>
    <t>Захаров Руслан</t>
  </si>
  <si>
    <t>Филяков Андрей</t>
  </si>
  <si>
    <t>Михайлов Дмитрий</t>
  </si>
  <si>
    <t>Шкурдов Сергей</t>
  </si>
  <si>
    <t>Нефедов Егор</t>
  </si>
  <si>
    <t>Петров Александр</t>
  </si>
  <si>
    <t>Резников Петр</t>
  </si>
  <si>
    <t xml:space="preserve">Парамонов Артем </t>
  </si>
  <si>
    <t>ср в/к</t>
  </si>
  <si>
    <t>Регион</t>
  </si>
  <si>
    <t>Ярославская область</t>
  </si>
  <si>
    <t>Кузьмина Ирина</t>
  </si>
  <si>
    <t xml:space="preserve">Ахметова Карина </t>
  </si>
  <si>
    <t xml:space="preserve">Кузнецова Ирина </t>
  </si>
  <si>
    <t>Шабанова Виктория</t>
  </si>
  <si>
    <t>Чуботару Александра</t>
  </si>
  <si>
    <t>Бекжонова Милена</t>
  </si>
  <si>
    <t>Алтынбаева Полина</t>
  </si>
  <si>
    <t>Королева Анастасия</t>
  </si>
  <si>
    <t>Коркина Анастасия</t>
  </si>
  <si>
    <t>t льда: -6,3</t>
  </si>
  <si>
    <t>t воздуха: +13,8</t>
  </si>
  <si>
    <t>влажность: 44 %</t>
  </si>
  <si>
    <t>Белко Ирина</t>
  </si>
  <si>
    <t xml:space="preserve">Евграфова Ксения </t>
  </si>
  <si>
    <t>Филимонова Людмила</t>
  </si>
  <si>
    <t>Соревнования по конькобежному спорту,</t>
  </si>
  <si>
    <t>22 февраля 2014 г.</t>
  </si>
  <si>
    <t>Петрученко Александра</t>
  </si>
  <si>
    <t>Петрученко Алина</t>
  </si>
  <si>
    <t>Соколикова Дарья</t>
  </si>
  <si>
    <t>Начало: 11:05</t>
  </si>
  <si>
    <t>Кияшко Павел</t>
  </si>
  <si>
    <t>Бабаян Александр</t>
  </si>
  <si>
    <t>Логинов Сергей</t>
  </si>
  <si>
    <t>Егоров Егор</t>
  </si>
  <si>
    <t>Курбатов Никита</t>
  </si>
  <si>
    <t>Школин Егор</t>
  </si>
  <si>
    <t>Шерстнев Александр</t>
  </si>
  <si>
    <t>Мирошников Кирилл</t>
  </si>
  <si>
    <t xml:space="preserve">ср </t>
  </si>
  <si>
    <t>Левин Андрей</t>
  </si>
  <si>
    <t>Романов Александр</t>
  </si>
  <si>
    <t>Филиппов Никита</t>
  </si>
  <si>
    <t>Романов Иван</t>
  </si>
  <si>
    <t>Токарев Игорь</t>
  </si>
  <si>
    <t>Бордиян Максим</t>
  </si>
  <si>
    <t>Кутузов Никита</t>
  </si>
  <si>
    <t>Окончание: 11:15</t>
  </si>
  <si>
    <t>t льда: -6,2</t>
  </si>
  <si>
    <t>t воздуха: +14,1</t>
  </si>
  <si>
    <t>влажность: 43 %</t>
  </si>
  <si>
    <t>Начало: 11:22</t>
  </si>
  <si>
    <t>Окончание: 11:45</t>
  </si>
  <si>
    <t>в/к</t>
  </si>
  <si>
    <t>МС</t>
  </si>
  <si>
    <t xml:space="preserve"> посвященные "Дню Защитника Отечества"</t>
  </si>
  <si>
    <t>Химкова Татьяна</t>
  </si>
  <si>
    <t>мл</t>
  </si>
  <si>
    <t>Попов Владимир</t>
  </si>
  <si>
    <t>Голубцова Кристина</t>
  </si>
  <si>
    <t>Черепнина Софья</t>
  </si>
  <si>
    <t>Девушки</t>
  </si>
  <si>
    <t>Начало: 12:20</t>
  </si>
  <si>
    <t>Окончание: 12:25</t>
  </si>
  <si>
    <t>Овчинников Андрей</t>
  </si>
  <si>
    <t>Мочалов Артем</t>
  </si>
  <si>
    <t>Яблонский Егор</t>
  </si>
  <si>
    <t>Калинин Константин</t>
  </si>
  <si>
    <t>Начало: 12:25</t>
  </si>
  <si>
    <t>Окончание: 12:35</t>
  </si>
  <si>
    <t>Юноши</t>
  </si>
  <si>
    <t>Пушкарева Маргарита</t>
  </si>
  <si>
    <t>Алтайский край</t>
  </si>
  <si>
    <t>1 разр.</t>
  </si>
  <si>
    <t>Гришина Ксения</t>
  </si>
  <si>
    <t xml:space="preserve">юн </t>
  </si>
  <si>
    <t>Журавлева Анна</t>
  </si>
  <si>
    <t>Начало: 13:05</t>
  </si>
  <si>
    <t>Окончание: 13:10</t>
  </si>
  <si>
    <t>Девушки и Юноши</t>
  </si>
  <si>
    <t>Суров Сергей</t>
  </si>
  <si>
    <t>Борисов Кирилл</t>
  </si>
  <si>
    <t>Муштаков Виктор</t>
  </si>
  <si>
    <t xml:space="preserve">Кириков Алексей </t>
  </si>
  <si>
    <t xml:space="preserve">Гордеев Владимир </t>
  </si>
  <si>
    <t>Ракитин Степан</t>
  </si>
  <si>
    <t>Орлов Сергей</t>
  </si>
  <si>
    <t>Орлов Борис</t>
  </si>
  <si>
    <t>Харченко Александр</t>
  </si>
  <si>
    <t>Москва</t>
  </si>
  <si>
    <t>Хатамов Евгений</t>
  </si>
  <si>
    <t>Шухардин Валерий</t>
  </si>
  <si>
    <t>Начало: 13:10</t>
  </si>
  <si>
    <t xml:space="preserve"> Юноши среднего возраста</t>
  </si>
  <si>
    <t>Окончание: 13:20</t>
  </si>
  <si>
    <t>III разр.</t>
  </si>
  <si>
    <t>I юн.</t>
  </si>
  <si>
    <t/>
  </si>
  <si>
    <t>Начало: 13:20</t>
  </si>
  <si>
    <t>Сиваев Кирилл</t>
  </si>
  <si>
    <t>Окончание: 13:45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</si>
</sst>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ss.00"/>
    <numFmt numFmtId="181" formatCode="ss.00"/>
    <numFmt numFmtId="182" formatCode="m/ss.00"/>
    <numFmt numFmtId="183" formatCode="0.000"/>
    <numFmt numFmtId="184" formatCode="mm/ss.00\ \c/\п"/>
    <numFmt numFmtId="185" formatCode="mm/ss.00\ \+\c/\п"/>
    <numFmt numFmtId="186" formatCode="ss.00\ \+\c/\п"/>
    <numFmt numFmtId="187" formatCode="ss.00\ \c/\п"/>
    <numFmt numFmtId="188" formatCode="m/ss.00\ \c/\п"/>
    <numFmt numFmtId="189" formatCode="[$-FC19]d\ mmmm\ yyyy\ &quot;г.&quot;"/>
    <numFmt numFmtId="190" formatCode="dd/mm/yy;@"/>
    <numFmt numFmtId="191" formatCode="mm:ss.0;@"/>
    <numFmt numFmtId="192" formatCode="00.000"/>
    <numFmt numFmtId="193" formatCode="mm/ss.000"/>
    <numFmt numFmtId="194" formatCode="#&quot; место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\№\ #"/>
    <numFmt numFmtId="200" formatCode="0.0%"/>
    <numFmt numFmtId="201" formatCode="m:ss.0;@"/>
    <numFmt numFmtId="202" formatCode="00.00"/>
    <numFmt numFmtId="203" formatCode="0.0000"/>
    <numFmt numFmtId="204" formatCode="mmm/yyyy"/>
    <numFmt numFmtId="205" formatCode="\(0\)"/>
    <numFmt numFmtId="206" formatCode="0.0"/>
    <numFmt numFmtId="207" formatCode="[$-F400]h:mm:ss\ AM/PM"/>
    <numFmt numFmtId="208" formatCode="m:ss.0"/>
  </numFmts>
  <fonts count="5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2"/>
      <name val="Times New Roman"/>
      <family val="1"/>
    </font>
    <font>
      <b/>
      <i/>
      <sz val="16"/>
      <name val="Monotype Corsiva"/>
      <family val="4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180" fontId="1" fillId="0" borderId="0" xfId="0" applyNumberFormat="1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horizontal="left" vertical="justify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9" fillId="0" borderId="0" xfId="0" applyFont="1" applyAlignment="1">
      <alignment vertical="center"/>
    </xf>
    <xf numFmtId="0" fontId="0" fillId="0" borderId="0" xfId="0" applyBorder="1" applyAlignment="1">
      <alignment wrapText="1"/>
    </xf>
    <xf numFmtId="183" fontId="1" fillId="0" borderId="0" xfId="0" applyNumberFormat="1" applyFont="1" applyBorder="1" applyAlignment="1">
      <alignment horizontal="left" vertical="justify" wrapText="1"/>
    </xf>
    <xf numFmtId="182" fontId="1" fillId="0" borderId="0" xfId="0" applyNumberFormat="1" applyFont="1" applyBorder="1" applyAlignment="1">
      <alignment horizontal="left" vertical="justify"/>
    </xf>
    <xf numFmtId="183" fontId="1" fillId="0" borderId="11" xfId="0" applyNumberFormat="1" applyFont="1" applyBorder="1" applyAlignment="1">
      <alignment horizontal="left" vertical="justify" wrapText="1"/>
    </xf>
    <xf numFmtId="14" fontId="1" fillId="0" borderId="0" xfId="0" applyNumberFormat="1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14" fontId="1" fillId="0" borderId="0" xfId="0" applyNumberFormat="1" applyFont="1" applyFill="1" applyBorder="1" applyAlignment="1">
      <alignment horizontal="center" vertical="justify" wrapText="1"/>
    </xf>
    <xf numFmtId="180" fontId="1" fillId="0" borderId="0" xfId="0" applyNumberFormat="1" applyFont="1" applyFill="1" applyBorder="1" applyAlignment="1">
      <alignment vertical="justify"/>
    </xf>
    <xf numFmtId="202" fontId="1" fillId="0" borderId="0" xfId="0" applyNumberFormat="1" applyFont="1" applyBorder="1" applyAlignment="1">
      <alignment horizontal="left" vertical="justify" wrapText="1"/>
    </xf>
    <xf numFmtId="183" fontId="1" fillId="0" borderId="0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vertical="justify"/>
    </xf>
    <xf numFmtId="183" fontId="1" fillId="0" borderId="10" xfId="0" applyNumberFormat="1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vertical="justify"/>
    </xf>
    <xf numFmtId="0" fontId="0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0" fontId="1" fillId="0" borderId="12" xfId="0" applyFont="1" applyFill="1" applyBorder="1" applyAlignment="1">
      <alignment horizontal="center" vertical="justify"/>
    </xf>
    <xf numFmtId="183" fontId="1" fillId="0" borderId="12" xfId="0" applyNumberFormat="1" applyFont="1" applyBorder="1" applyAlignment="1">
      <alignment horizontal="left" vertical="justify"/>
    </xf>
    <xf numFmtId="0" fontId="1" fillId="0" borderId="0" xfId="53" applyFont="1">
      <alignment/>
      <protection/>
    </xf>
    <xf numFmtId="0" fontId="3" fillId="0" borderId="0" xfId="53" applyFont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1" fillId="0" borderId="0" xfId="53" applyFont="1" applyBorder="1">
      <alignment/>
      <protection/>
    </xf>
    <xf numFmtId="0" fontId="1" fillId="0" borderId="0" xfId="53" applyFont="1" applyFill="1" applyBorder="1" applyAlignment="1">
      <alignment horizontal="center" vertical="justify"/>
      <protection/>
    </xf>
    <xf numFmtId="0" fontId="2" fillId="0" borderId="10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2" fillId="0" borderId="10" xfId="53" applyFont="1" applyBorder="1" applyAlignment="1">
      <alignment horizontal="left"/>
      <protection/>
    </xf>
    <xf numFmtId="0" fontId="0" fillId="0" borderId="0" xfId="53" applyBorder="1" applyAlignment="1">
      <alignment wrapText="1"/>
      <protection/>
    </xf>
    <xf numFmtId="0" fontId="1" fillId="0" borderId="0" xfId="53" applyFont="1" applyBorder="1" applyAlignment="1">
      <alignment horizontal="center" vertical="justify"/>
      <protection/>
    </xf>
    <xf numFmtId="0" fontId="1" fillId="0" borderId="0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vertical="justify"/>
      <protection/>
    </xf>
    <xf numFmtId="180" fontId="1" fillId="0" borderId="0" xfId="53" applyNumberFormat="1" applyFont="1" applyBorder="1" applyAlignment="1">
      <alignment vertical="justify"/>
      <protection/>
    </xf>
    <xf numFmtId="183" fontId="1" fillId="0" borderId="0" xfId="53" applyNumberFormat="1" applyFont="1" applyBorder="1" applyAlignment="1">
      <alignment horizontal="left" vertical="justify"/>
      <protection/>
    </xf>
    <xf numFmtId="202" fontId="1" fillId="0" borderId="0" xfId="53" applyNumberFormat="1" applyFont="1" applyBorder="1" applyAlignment="1">
      <alignment horizontal="left" vertical="justify" wrapText="1"/>
      <protection/>
    </xf>
    <xf numFmtId="202" fontId="1" fillId="0" borderId="11" xfId="0" applyNumberFormat="1" applyFont="1" applyBorder="1" applyAlignment="1">
      <alignment horizontal="left" vertical="justify" wrapText="1"/>
    </xf>
    <xf numFmtId="0" fontId="1" fillId="0" borderId="12" xfId="0" applyFont="1" applyFill="1" applyBorder="1" applyAlignment="1">
      <alignment horizontal="left" vertical="justify" wrapText="1"/>
    </xf>
    <xf numFmtId="14" fontId="1" fillId="0" borderId="12" xfId="0" applyNumberFormat="1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vertical="justify" wrapText="1"/>
    </xf>
    <xf numFmtId="202" fontId="1" fillId="0" borderId="12" xfId="0" applyNumberFormat="1" applyFont="1" applyBorder="1" applyAlignment="1">
      <alignment horizontal="left" vertical="justify" wrapText="1"/>
    </xf>
    <xf numFmtId="202" fontId="1" fillId="0" borderId="10" xfId="0" applyNumberFormat="1" applyFont="1" applyBorder="1" applyAlignment="1">
      <alignment horizontal="left" vertical="justify" wrapText="1"/>
    </xf>
    <xf numFmtId="182" fontId="3" fillId="0" borderId="12" xfId="0" applyNumberFormat="1" applyFont="1" applyBorder="1" applyAlignment="1">
      <alignment horizontal="left" vertical="justify"/>
    </xf>
    <xf numFmtId="183" fontId="1" fillId="0" borderId="11" xfId="0" applyNumberFormat="1" applyFont="1" applyBorder="1" applyAlignment="1">
      <alignment horizontal="left" vertical="justify"/>
    </xf>
    <xf numFmtId="202" fontId="1" fillId="0" borderId="13" xfId="0" applyNumberFormat="1" applyFont="1" applyBorder="1" applyAlignment="1">
      <alignment horizontal="left" vertical="justify" wrapText="1"/>
    </xf>
    <xf numFmtId="0" fontId="1" fillId="0" borderId="11" xfId="0" applyFont="1" applyBorder="1" applyAlignment="1">
      <alignment horizontal="center" vertical="justify"/>
    </xf>
    <xf numFmtId="14" fontId="1" fillId="0" borderId="10" xfId="0" applyNumberFormat="1" applyFont="1" applyFill="1" applyBorder="1" applyAlignment="1">
      <alignment horizontal="center" vertical="justify"/>
    </xf>
    <xf numFmtId="180" fontId="1" fillId="0" borderId="10" xfId="0" applyNumberFormat="1" applyFont="1" applyBorder="1" applyAlignment="1">
      <alignment vertical="justify"/>
    </xf>
    <xf numFmtId="182" fontId="3" fillId="0" borderId="10" xfId="0" applyNumberFormat="1" applyFont="1" applyBorder="1" applyAlignment="1">
      <alignment horizontal="left" vertical="justify"/>
    </xf>
    <xf numFmtId="183" fontId="1" fillId="0" borderId="10" xfId="0" applyNumberFormat="1" applyFont="1" applyBorder="1" applyAlignment="1">
      <alignment horizontal="left" vertical="justify"/>
    </xf>
    <xf numFmtId="182" fontId="3" fillId="0" borderId="0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vertical="justify"/>
    </xf>
    <xf numFmtId="2" fontId="3" fillId="0" borderId="10" xfId="0" applyNumberFormat="1" applyFont="1" applyBorder="1" applyAlignment="1">
      <alignment horizontal="left" vertical="justify"/>
    </xf>
    <xf numFmtId="180" fontId="1" fillId="0" borderId="10" xfId="0" applyNumberFormat="1" applyFont="1" applyFill="1" applyBorder="1" applyAlignment="1">
      <alignment vertical="justify"/>
    </xf>
    <xf numFmtId="0" fontId="1" fillId="0" borderId="0" xfId="53" applyFont="1" applyFill="1" applyBorder="1" applyAlignment="1">
      <alignment horizontal="left" vertical="justify"/>
      <protection/>
    </xf>
    <xf numFmtId="14" fontId="1" fillId="0" borderId="0" xfId="53" applyNumberFormat="1" applyFont="1" applyFill="1" applyBorder="1" applyAlignment="1">
      <alignment horizontal="center" vertical="justify"/>
      <protection/>
    </xf>
    <xf numFmtId="0" fontId="1" fillId="0" borderId="10" xfId="53" applyFont="1" applyBorder="1" applyAlignment="1">
      <alignment horizontal="center" vertical="justify"/>
      <protection/>
    </xf>
    <xf numFmtId="0" fontId="1" fillId="0" borderId="10" xfId="53" applyFont="1" applyFill="1" applyBorder="1" applyAlignment="1">
      <alignment horizontal="center" vertical="justify"/>
      <protection/>
    </xf>
    <xf numFmtId="182" fontId="3" fillId="0" borderId="10" xfId="53" applyNumberFormat="1" applyFont="1" applyBorder="1" applyAlignment="1">
      <alignment horizontal="left" vertical="justify"/>
      <protection/>
    </xf>
    <xf numFmtId="183" fontId="1" fillId="0" borderId="10" xfId="53" applyNumberFormat="1" applyFont="1" applyBorder="1" applyAlignment="1">
      <alignment horizontal="left" vertical="justify"/>
      <protection/>
    </xf>
    <xf numFmtId="202" fontId="1" fillId="0" borderId="10" xfId="53" applyNumberFormat="1" applyFont="1" applyBorder="1" applyAlignment="1">
      <alignment horizontal="left" vertical="justify" wrapText="1"/>
      <protection/>
    </xf>
    <xf numFmtId="0" fontId="1" fillId="0" borderId="0" xfId="53" applyFont="1" applyBorder="1" applyAlignment="1">
      <alignment vertical="justify"/>
      <protection/>
    </xf>
    <xf numFmtId="0" fontId="1" fillId="0" borderId="10" xfId="53" applyFont="1" applyFill="1" applyBorder="1" applyAlignment="1">
      <alignment horizontal="left" vertical="justify"/>
      <protection/>
    </xf>
    <xf numFmtId="14" fontId="1" fillId="0" borderId="10" xfId="53" applyNumberFormat="1" applyFont="1" applyFill="1" applyBorder="1" applyAlignment="1">
      <alignment horizontal="center" vertical="justify"/>
      <protection/>
    </xf>
    <xf numFmtId="0" fontId="1" fillId="0" borderId="10" xfId="53" applyFont="1" applyFill="1" applyBorder="1" applyAlignment="1">
      <alignment vertical="justify"/>
      <protection/>
    </xf>
    <xf numFmtId="0" fontId="1" fillId="0" borderId="10" xfId="53" applyFont="1" applyBorder="1" applyAlignment="1">
      <alignment vertical="justify"/>
      <protection/>
    </xf>
    <xf numFmtId="0" fontId="5" fillId="0" borderId="0" xfId="0" applyFont="1" applyAlignment="1">
      <alignment horizontal="center" vertical="center"/>
    </xf>
    <xf numFmtId="182" fontId="3" fillId="0" borderId="0" xfId="53" applyNumberFormat="1" applyFont="1" applyBorder="1" applyAlignment="1">
      <alignment horizontal="left" vertical="justify"/>
      <protection/>
    </xf>
    <xf numFmtId="0" fontId="11" fillId="0" borderId="0" xfId="0" applyFont="1" applyAlignment="1">
      <alignment/>
    </xf>
    <xf numFmtId="0" fontId="49" fillId="0" borderId="0" xfId="0" applyFont="1" applyFill="1" applyAlignment="1">
      <alignment/>
    </xf>
    <xf numFmtId="182" fontId="1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9" fillId="0" borderId="0" xfId="0" applyFont="1" applyFill="1" applyBorder="1" applyAlignment="1">
      <alignment horizontal="center" vertical="justify"/>
    </xf>
    <xf numFmtId="0" fontId="49" fillId="0" borderId="0" xfId="0" applyFont="1" applyFill="1" applyBorder="1" applyAlignment="1">
      <alignment horizontal="left" vertical="justify" wrapText="1"/>
    </xf>
    <xf numFmtId="14" fontId="49" fillId="0" borderId="0" xfId="0" applyNumberFormat="1" applyFont="1" applyFill="1" applyBorder="1" applyAlignment="1">
      <alignment horizontal="center" vertical="justify" wrapText="1"/>
    </xf>
    <xf numFmtId="2" fontId="3" fillId="0" borderId="11" xfId="0" applyNumberFormat="1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 vertical="justify" wrapText="1"/>
    </xf>
    <xf numFmtId="2" fontId="3" fillId="0" borderId="10" xfId="0" applyNumberFormat="1" applyFont="1" applyBorder="1" applyAlignment="1">
      <alignment horizontal="center" vertical="justify" wrapText="1"/>
    </xf>
    <xf numFmtId="182" fontId="11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 vertical="justify"/>
    </xf>
    <xf numFmtId="0" fontId="12" fillId="0" borderId="12" xfId="0" applyFont="1" applyFill="1" applyBorder="1" applyAlignment="1">
      <alignment horizontal="center" vertical="justify"/>
    </xf>
    <xf numFmtId="0" fontId="12" fillId="0" borderId="12" xfId="0" applyFont="1" applyFill="1" applyBorder="1" applyAlignment="1">
      <alignment horizontal="left" vertical="justify" wrapText="1"/>
    </xf>
    <xf numFmtId="14" fontId="12" fillId="0" borderId="12" xfId="0" applyNumberFormat="1" applyFont="1" applyFill="1" applyBorder="1" applyAlignment="1">
      <alignment horizontal="center" vertical="justify" wrapText="1"/>
    </xf>
    <xf numFmtId="0" fontId="12" fillId="0" borderId="12" xfId="0" applyFont="1" applyFill="1" applyBorder="1" applyAlignment="1">
      <alignment vertical="justify" wrapText="1"/>
    </xf>
    <xf numFmtId="0" fontId="12" fillId="0" borderId="12" xfId="0" applyFont="1" applyFill="1" applyBorder="1" applyAlignment="1">
      <alignment vertical="justify"/>
    </xf>
    <xf numFmtId="2" fontId="13" fillId="0" borderId="12" xfId="0" applyNumberFormat="1" applyFont="1" applyBorder="1" applyAlignment="1">
      <alignment horizontal="left" vertical="justify" wrapText="1"/>
    </xf>
    <xf numFmtId="183" fontId="12" fillId="0" borderId="12" xfId="0" applyNumberFormat="1" applyFont="1" applyBorder="1" applyAlignment="1">
      <alignment horizontal="left" vertical="justify" wrapText="1"/>
    </xf>
    <xf numFmtId="202" fontId="12" fillId="0" borderId="12" xfId="0" applyNumberFormat="1" applyFont="1" applyBorder="1" applyAlignment="1">
      <alignment horizontal="left" vertical="justify" wrapText="1"/>
    </xf>
    <xf numFmtId="0" fontId="12" fillId="0" borderId="12" xfId="0" applyFont="1" applyBorder="1" applyAlignment="1">
      <alignment horizontal="center" vertical="justify"/>
    </xf>
    <xf numFmtId="0" fontId="12" fillId="0" borderId="0" xfId="0" applyFont="1" applyFill="1" applyBorder="1" applyAlignment="1">
      <alignment horizontal="center" vertical="justify"/>
    </xf>
    <xf numFmtId="0" fontId="12" fillId="0" borderId="0" xfId="0" applyFont="1" applyFill="1" applyBorder="1" applyAlignment="1">
      <alignment horizontal="left" vertical="justify" wrapText="1"/>
    </xf>
    <xf numFmtId="14" fontId="12" fillId="0" borderId="0" xfId="0" applyNumberFormat="1" applyFont="1" applyFill="1" applyBorder="1" applyAlignment="1">
      <alignment horizontal="center" vertical="justify" wrapText="1"/>
    </xf>
    <xf numFmtId="0" fontId="12" fillId="0" borderId="0" xfId="0" applyFont="1" applyFill="1" applyBorder="1" applyAlignment="1">
      <alignment vertical="justify" wrapText="1"/>
    </xf>
    <xf numFmtId="180" fontId="12" fillId="0" borderId="0" xfId="0" applyNumberFormat="1" applyFont="1" applyFill="1" applyBorder="1" applyAlignment="1">
      <alignment vertical="justify"/>
    </xf>
    <xf numFmtId="2" fontId="13" fillId="0" borderId="0" xfId="0" applyNumberFormat="1" applyFont="1" applyBorder="1" applyAlignment="1">
      <alignment horizontal="left" vertical="justify" wrapText="1"/>
    </xf>
    <xf numFmtId="183" fontId="12" fillId="0" borderId="0" xfId="0" applyNumberFormat="1" applyFont="1" applyBorder="1" applyAlignment="1">
      <alignment horizontal="left" vertical="justify" wrapText="1"/>
    </xf>
    <xf numFmtId="202" fontId="12" fillId="0" borderId="0" xfId="0" applyNumberFormat="1" applyFont="1" applyBorder="1" applyAlignment="1">
      <alignment horizontal="left" vertical="justify" wrapText="1"/>
    </xf>
    <xf numFmtId="0" fontId="12" fillId="0" borderId="0" xfId="0" applyFont="1" applyFill="1" applyBorder="1" applyAlignment="1">
      <alignment vertical="justify"/>
    </xf>
    <xf numFmtId="0" fontId="12" fillId="0" borderId="10" xfId="0" applyFont="1" applyBorder="1" applyAlignment="1">
      <alignment horizontal="center" vertical="justify"/>
    </xf>
    <xf numFmtId="0" fontId="12" fillId="0" borderId="10" xfId="0" applyFont="1" applyFill="1" applyBorder="1" applyAlignment="1">
      <alignment horizontal="center" vertical="justify"/>
    </xf>
    <xf numFmtId="0" fontId="12" fillId="0" borderId="10" xfId="0" applyFont="1" applyFill="1" applyBorder="1" applyAlignment="1">
      <alignment horizontal="left" vertical="justify" wrapText="1"/>
    </xf>
    <xf numFmtId="14" fontId="12" fillId="0" borderId="10" xfId="0" applyNumberFormat="1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vertical="justify" wrapText="1"/>
    </xf>
    <xf numFmtId="0" fontId="12" fillId="0" borderId="10" xfId="0" applyFont="1" applyFill="1" applyBorder="1" applyAlignment="1">
      <alignment vertical="justify"/>
    </xf>
    <xf numFmtId="0" fontId="13" fillId="0" borderId="10" xfId="0" applyFont="1" applyBorder="1" applyAlignment="1">
      <alignment horizontal="left" vertical="justify" wrapText="1"/>
    </xf>
    <xf numFmtId="183" fontId="12" fillId="0" borderId="10" xfId="0" applyNumberFormat="1" applyFont="1" applyBorder="1" applyAlignment="1">
      <alignment horizontal="left" vertical="justify" wrapText="1"/>
    </xf>
    <xf numFmtId="202" fontId="12" fillId="0" borderId="10" xfId="0" applyNumberFormat="1" applyFont="1" applyBorder="1" applyAlignment="1">
      <alignment horizontal="left" vertical="justify" wrapText="1"/>
    </xf>
    <xf numFmtId="180" fontId="1" fillId="0" borderId="12" xfId="0" applyNumberFormat="1" applyFont="1" applyFill="1" applyBorder="1" applyAlignment="1">
      <alignment vertical="justify"/>
    </xf>
    <xf numFmtId="182" fontId="3" fillId="0" borderId="12" xfId="0" applyNumberFormat="1" applyFont="1" applyBorder="1" applyAlignment="1">
      <alignment horizontal="center" vertical="justify"/>
    </xf>
    <xf numFmtId="182" fontId="3" fillId="0" borderId="0" xfId="0" applyNumberFormat="1" applyFont="1" applyBorder="1" applyAlignment="1">
      <alignment horizontal="center" vertical="justify"/>
    </xf>
    <xf numFmtId="182" fontId="3" fillId="0" borderId="10" xfId="0" applyNumberFormat="1" applyFont="1" applyBorder="1" applyAlignment="1">
      <alignment horizontal="center" vertical="justify"/>
    </xf>
    <xf numFmtId="0" fontId="1" fillId="0" borderId="0" xfId="0" applyFont="1" applyFill="1" applyBorder="1" applyAlignment="1">
      <alignment horizontal="left" wrapText="1"/>
    </xf>
    <xf numFmtId="1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182" fontId="3" fillId="0" borderId="0" xfId="0" applyNumberFormat="1" applyFont="1" applyBorder="1" applyAlignment="1">
      <alignment horizontal="center"/>
    </xf>
    <xf numFmtId="183" fontId="1" fillId="0" borderId="0" xfId="0" applyNumberFormat="1" applyFont="1" applyBorder="1" applyAlignment="1">
      <alignment horizontal="left"/>
    </xf>
    <xf numFmtId="202" fontId="1" fillId="0" borderId="0" xfId="0" applyNumberFormat="1" applyFont="1" applyBorder="1" applyAlignment="1">
      <alignment horizontal="left" wrapText="1"/>
    </xf>
    <xf numFmtId="202" fontId="1" fillId="0" borderId="0" xfId="0" applyNumberFormat="1" applyFont="1" applyBorder="1" applyAlignment="1">
      <alignment horizontal="center" vertical="justify" wrapText="1"/>
    </xf>
    <xf numFmtId="202" fontId="1" fillId="0" borderId="13" xfId="0" applyNumberFormat="1" applyFont="1" applyBorder="1" applyAlignment="1">
      <alignment horizontal="center" vertical="justify" wrapText="1"/>
    </xf>
    <xf numFmtId="202" fontId="1" fillId="0" borderId="10" xfId="0" applyNumberFormat="1" applyFont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/>
    </xf>
    <xf numFmtId="0" fontId="1" fillId="0" borderId="14" xfId="53" applyFont="1" applyBorder="1" applyAlignment="1">
      <alignment horizontal="center" vertical="justify"/>
      <protection/>
    </xf>
    <xf numFmtId="0" fontId="1" fillId="0" borderId="14" xfId="53" applyFont="1" applyFill="1" applyBorder="1" applyAlignment="1">
      <alignment horizontal="center" vertical="justify"/>
      <protection/>
    </xf>
    <xf numFmtId="0" fontId="1" fillId="0" borderId="14" xfId="53" applyFont="1" applyFill="1" applyBorder="1" applyAlignment="1">
      <alignment horizontal="left" vertical="justify"/>
      <protection/>
    </xf>
    <xf numFmtId="14" fontId="1" fillId="0" borderId="14" xfId="53" applyNumberFormat="1" applyFont="1" applyFill="1" applyBorder="1" applyAlignment="1">
      <alignment horizontal="center" vertical="justify"/>
      <protection/>
    </xf>
    <xf numFmtId="0" fontId="1" fillId="0" borderId="14" xfId="53" applyFont="1" applyFill="1" applyBorder="1" applyAlignment="1">
      <alignment vertical="justify"/>
      <protection/>
    </xf>
    <xf numFmtId="0" fontId="1" fillId="0" borderId="14" xfId="53" applyFont="1" applyBorder="1" applyAlignment="1">
      <alignment vertical="justify"/>
      <protection/>
    </xf>
    <xf numFmtId="182" fontId="3" fillId="0" borderId="14" xfId="0" applyNumberFormat="1" applyFont="1" applyBorder="1" applyAlignment="1">
      <alignment horizontal="left" vertical="justify"/>
    </xf>
    <xf numFmtId="183" fontId="1" fillId="0" borderId="14" xfId="0" applyNumberFormat="1" applyFont="1" applyBorder="1" applyAlignment="1">
      <alignment horizontal="left" vertical="justify"/>
    </xf>
    <xf numFmtId="202" fontId="1" fillId="0" borderId="14" xfId="0" applyNumberFormat="1" applyFont="1" applyBorder="1" applyAlignment="1">
      <alignment horizontal="left" vertical="justify" wrapText="1"/>
    </xf>
    <xf numFmtId="0" fontId="1" fillId="0" borderId="14" xfId="0" applyFont="1" applyBorder="1" applyAlignment="1">
      <alignment horizontal="center" vertical="justify"/>
    </xf>
    <xf numFmtId="180" fontId="1" fillId="0" borderId="10" xfId="53" applyNumberFormat="1" applyFont="1" applyBorder="1" applyAlignment="1">
      <alignment vertical="justify"/>
      <protection/>
    </xf>
    <xf numFmtId="0" fontId="4" fillId="0" borderId="0" xfId="53" applyFont="1" applyAlignment="1">
      <alignment horizontal="left"/>
      <protection/>
    </xf>
    <xf numFmtId="0" fontId="5" fillId="0" borderId="0" xfId="53" applyFont="1" applyAlignment="1">
      <alignment horizontal="left"/>
      <protection/>
    </xf>
    <xf numFmtId="14" fontId="4" fillId="0" borderId="0" xfId="53" applyNumberFormat="1" applyFont="1" applyAlignment="1">
      <alignment horizontal="left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left"/>
      <protection/>
    </xf>
    <xf numFmtId="14" fontId="4" fillId="0" borderId="0" xfId="53" applyNumberFormat="1" applyFont="1" applyAlignment="1">
      <alignment horizontal="right"/>
      <protection/>
    </xf>
    <xf numFmtId="0" fontId="4" fillId="0" borderId="0" xfId="53" applyFont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2.emf" /><Relationship Id="rId4" Type="http://schemas.openxmlformats.org/officeDocument/2006/relationships/image" Target="../media/image6.emf" /><Relationship Id="rId5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6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5.emf" /><Relationship Id="rId4" Type="http://schemas.openxmlformats.org/officeDocument/2006/relationships/image" Target="../media/image13.emf" /><Relationship Id="rId5" Type="http://schemas.openxmlformats.org/officeDocument/2006/relationships/image" Target="../media/image1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0.emf" /><Relationship Id="rId4" Type="http://schemas.openxmlformats.org/officeDocument/2006/relationships/image" Target="../media/image17.emf" /><Relationship Id="rId5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66675</xdr:rowOff>
    </xdr:from>
    <xdr:to>
      <xdr:col>2</xdr:col>
      <xdr:colOff>342900</xdr:colOff>
      <xdr:row>1</xdr:row>
      <xdr:rowOff>180975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1057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466725</xdr:colOff>
      <xdr:row>0</xdr:row>
      <xdr:rowOff>95250</xdr:rowOff>
    </xdr:from>
    <xdr:to>
      <xdr:col>14</xdr:col>
      <xdr:colOff>495300</xdr:colOff>
      <xdr:row>1</xdr:row>
      <xdr:rowOff>209550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95250"/>
          <a:ext cx="981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2</xdr:row>
      <xdr:rowOff>0</xdr:rowOff>
    </xdr:from>
    <xdr:to>
      <xdr:col>20</xdr:col>
      <xdr:colOff>371475</xdr:colOff>
      <xdr:row>2</xdr:row>
      <xdr:rowOff>342900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53350" y="800100"/>
          <a:ext cx="942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0</xdr:rowOff>
    </xdr:from>
    <xdr:to>
      <xdr:col>18</xdr:col>
      <xdr:colOff>571500</xdr:colOff>
      <xdr:row>2</xdr:row>
      <xdr:rowOff>361950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43700" y="8001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</xdr:row>
      <xdr:rowOff>0</xdr:rowOff>
    </xdr:from>
    <xdr:to>
      <xdr:col>17</xdr:col>
      <xdr:colOff>180975</xdr:colOff>
      <xdr:row>2</xdr:row>
      <xdr:rowOff>381000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53100" y="80010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342900</xdr:colOff>
      <xdr:row>1</xdr:row>
      <xdr:rowOff>228600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047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0</xdr:row>
      <xdr:rowOff>47625</xdr:rowOff>
    </xdr:from>
    <xdr:to>
      <xdr:col>14</xdr:col>
      <xdr:colOff>495300</xdr:colOff>
      <xdr:row>1</xdr:row>
      <xdr:rowOff>161925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47625"/>
          <a:ext cx="981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2</xdr:row>
      <xdr:rowOff>0</xdr:rowOff>
    </xdr:from>
    <xdr:to>
      <xdr:col>20</xdr:col>
      <xdr:colOff>295275</xdr:colOff>
      <xdr:row>3</xdr:row>
      <xdr:rowOff>9525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6381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2</xdr:row>
      <xdr:rowOff>0</xdr:rowOff>
    </xdr:from>
    <xdr:to>
      <xdr:col>18</xdr:col>
      <xdr:colOff>495300</xdr:colOff>
      <xdr:row>3</xdr:row>
      <xdr:rowOff>19050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15125" y="6381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9525</xdr:rowOff>
    </xdr:from>
    <xdr:to>
      <xdr:col>17</xdr:col>
      <xdr:colOff>142875</xdr:colOff>
      <xdr:row>3</xdr:row>
      <xdr:rowOff>47625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64770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3</xdr:col>
      <xdr:colOff>19050</xdr:colOff>
      <xdr:row>1</xdr:row>
      <xdr:rowOff>200025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057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504825</xdr:colOff>
      <xdr:row>0</xdr:row>
      <xdr:rowOff>104775</xdr:rowOff>
    </xdr:from>
    <xdr:to>
      <xdr:col>14</xdr:col>
      <xdr:colOff>476250</xdr:colOff>
      <xdr:row>1</xdr:row>
      <xdr:rowOff>171450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104775"/>
          <a:ext cx="923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2</xdr:row>
      <xdr:rowOff>19050</xdr:rowOff>
    </xdr:from>
    <xdr:to>
      <xdr:col>20</xdr:col>
      <xdr:colOff>257175</xdr:colOff>
      <xdr:row>2</xdr:row>
      <xdr:rowOff>371475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39050" y="74295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2</xdr:row>
      <xdr:rowOff>19050</xdr:rowOff>
    </xdr:from>
    <xdr:to>
      <xdr:col>18</xdr:col>
      <xdr:colOff>495300</xdr:colOff>
      <xdr:row>2</xdr:row>
      <xdr:rowOff>381000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0" y="74295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</xdr:row>
      <xdr:rowOff>0</xdr:rowOff>
    </xdr:from>
    <xdr:to>
      <xdr:col>17</xdr:col>
      <xdr:colOff>180975</xdr:colOff>
      <xdr:row>3</xdr:row>
      <xdr:rowOff>9525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53100" y="723900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3</xdr:col>
      <xdr:colOff>47625</xdr:colOff>
      <xdr:row>1</xdr:row>
      <xdr:rowOff>228600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0</xdr:row>
      <xdr:rowOff>85725</xdr:rowOff>
    </xdr:from>
    <xdr:to>
      <xdr:col>14</xdr:col>
      <xdr:colOff>485775</xdr:colOff>
      <xdr:row>1</xdr:row>
      <xdr:rowOff>219075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85725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514350</xdr:colOff>
      <xdr:row>2</xdr:row>
      <xdr:rowOff>0</xdr:rowOff>
    </xdr:from>
    <xdr:to>
      <xdr:col>20</xdr:col>
      <xdr:colOff>219075</xdr:colOff>
      <xdr:row>2</xdr:row>
      <xdr:rowOff>352425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39075" y="609600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2</xdr:row>
      <xdr:rowOff>9525</xdr:rowOff>
    </xdr:from>
    <xdr:to>
      <xdr:col>18</xdr:col>
      <xdr:colOff>457200</xdr:colOff>
      <xdr:row>2</xdr:row>
      <xdr:rowOff>361950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67525" y="619125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</xdr:row>
      <xdr:rowOff>0</xdr:rowOff>
    </xdr:from>
    <xdr:to>
      <xdr:col>16</xdr:col>
      <xdr:colOff>561975</xdr:colOff>
      <xdr:row>2</xdr:row>
      <xdr:rowOff>381000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609600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295275</xdr:colOff>
      <xdr:row>1</xdr:row>
      <xdr:rowOff>238125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0</xdr:row>
      <xdr:rowOff>95250</xdr:rowOff>
    </xdr:from>
    <xdr:to>
      <xdr:col>14</xdr:col>
      <xdr:colOff>514350</xdr:colOff>
      <xdr:row>1</xdr:row>
      <xdr:rowOff>200025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95250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9525</xdr:rowOff>
    </xdr:from>
    <xdr:to>
      <xdr:col>20</xdr:col>
      <xdr:colOff>314325</xdr:colOff>
      <xdr:row>2</xdr:row>
      <xdr:rowOff>361950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647700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209550</xdr:colOff>
      <xdr:row>1</xdr:row>
      <xdr:rowOff>180975</xdr:rowOff>
    </xdr:from>
    <xdr:to>
      <xdr:col>18</xdr:col>
      <xdr:colOff>514350</xdr:colOff>
      <xdr:row>2</xdr:row>
      <xdr:rowOff>238125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0" y="51435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1</xdr:row>
      <xdr:rowOff>152400</xdr:rowOff>
    </xdr:from>
    <xdr:to>
      <xdr:col>17</xdr:col>
      <xdr:colOff>142875</xdr:colOff>
      <xdr:row>2</xdr:row>
      <xdr:rowOff>238125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81700" y="485775"/>
          <a:ext cx="904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AK48"/>
  <sheetViews>
    <sheetView tabSelected="1" view="pageBreakPreview" zoomScale="115" zoomScaleSheetLayoutView="115" zoomScalePageLayoutView="0" workbookViewId="0" topLeftCell="A10">
      <selection activeCell="A5" sqref="A5"/>
    </sheetView>
  </sheetViews>
  <sheetFormatPr defaultColWidth="9.140625" defaultRowHeight="12.75"/>
  <cols>
    <col min="1" max="1" width="5.57421875" style="1" customWidth="1"/>
    <col min="2" max="2" width="5.421875" style="1" customWidth="1"/>
    <col min="3" max="3" width="7.00390625" style="1" customWidth="1"/>
    <col min="4" max="4" width="22.7109375" style="1" customWidth="1"/>
    <col min="5" max="5" width="11.28125" style="1" hidden="1" customWidth="1"/>
    <col min="6" max="6" width="9.8515625" style="1" hidden="1" customWidth="1"/>
    <col min="7" max="7" width="21.28125" style="1" hidden="1" customWidth="1"/>
    <col min="8" max="8" width="16.57421875" style="1" hidden="1" customWidth="1"/>
    <col min="9" max="9" width="22.57421875" style="1" customWidth="1"/>
    <col min="10" max="10" width="15.7109375" style="1" hidden="1" customWidth="1"/>
    <col min="11" max="11" width="0.71875" style="1" hidden="1" customWidth="1"/>
    <col min="12" max="12" width="8.28125" style="1" customWidth="1"/>
    <col min="13" max="13" width="7.28125" style="1" hidden="1" customWidth="1"/>
    <col min="14" max="14" width="6.00390625" style="1" customWidth="1"/>
    <col min="15" max="15" width="7.851562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31.5" customHeight="1">
      <c r="A1" s="165" t="str">
        <f>N_sor1</f>
        <v>Соревнования по конькобежному спорту,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31.5" customHeight="1">
      <c r="A2" s="165" t="str">
        <f>N_sor2</f>
        <v> посвященные "Дню Защитника Отечества"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ht="31.5" customHeight="1">
      <c r="A3" s="166" t="s">
        <v>23</v>
      </c>
      <c r="B3" s="166"/>
      <c r="C3" s="166"/>
      <c r="D3" s="166"/>
      <c r="E3" s="92"/>
      <c r="F3" s="92"/>
      <c r="G3" s="92"/>
      <c r="H3" s="92"/>
      <c r="I3" s="92"/>
      <c r="J3" s="167" t="str">
        <f>D_d1</f>
        <v>22 февраля 2014 г.</v>
      </c>
      <c r="K3" s="168"/>
      <c r="L3" s="168"/>
      <c r="M3" s="168"/>
      <c r="N3" s="168"/>
      <c r="O3" s="168"/>
    </row>
    <row r="4" spans="2:31" ht="27" customHeight="1">
      <c r="B4" s="15"/>
      <c r="C4" s="164" t="str">
        <f>N_un</f>
        <v>Юноши среднего возраста</v>
      </c>
      <c r="D4" s="164"/>
      <c r="E4" s="164"/>
      <c r="F4" s="164"/>
      <c r="G4" s="164"/>
      <c r="H4" s="164"/>
      <c r="I4" s="164"/>
      <c r="J4" s="164"/>
      <c r="K4" s="15"/>
      <c r="L4" s="18" t="str">
        <f>const!C9</f>
        <v>500 метров</v>
      </c>
      <c r="M4" s="15"/>
      <c r="N4" s="15"/>
      <c r="O4" s="15"/>
      <c r="P4" s="3"/>
      <c r="Q4" s="4">
        <v>37.5</v>
      </c>
      <c r="R4" s="4">
        <v>35.4</v>
      </c>
      <c r="S4" s="4"/>
      <c r="T4" s="4"/>
      <c r="U4" s="4"/>
      <c r="V4" s="4"/>
      <c r="W4" s="7"/>
      <c r="X4" s="4"/>
      <c r="Y4" s="4"/>
      <c r="Z4" s="4"/>
      <c r="AA4" s="4"/>
      <c r="AB4" s="4"/>
      <c r="AC4" s="4"/>
      <c r="AD4" s="4"/>
      <c r="AE4" s="4"/>
    </row>
    <row r="5" spans="1:31" ht="18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2" t="s">
        <v>48</v>
      </c>
      <c r="F5" s="2" t="s">
        <v>1</v>
      </c>
      <c r="G5" s="2" t="s">
        <v>81</v>
      </c>
      <c r="H5" s="2" t="s">
        <v>14</v>
      </c>
      <c r="I5" s="2" t="s">
        <v>81</v>
      </c>
      <c r="J5" s="2" t="s">
        <v>7</v>
      </c>
      <c r="K5" s="2"/>
      <c r="L5" s="11" t="s">
        <v>3</v>
      </c>
      <c r="M5" s="11" t="s">
        <v>8</v>
      </c>
      <c r="N5" s="11" t="s">
        <v>11</v>
      </c>
      <c r="O5" s="2" t="s">
        <v>5</v>
      </c>
      <c r="P5" s="3"/>
      <c r="Q5" s="19"/>
      <c r="R5" s="19"/>
      <c r="S5" s="4"/>
      <c r="T5" s="4"/>
      <c r="U5" s="4"/>
      <c r="V5" s="4"/>
      <c r="W5" s="7"/>
      <c r="X5" s="4"/>
      <c r="Y5" s="4"/>
      <c r="Z5" s="4"/>
      <c r="AA5" s="4"/>
      <c r="AB5" s="4"/>
      <c r="AC5" s="4"/>
      <c r="AD5" s="4"/>
      <c r="AE5" s="4"/>
    </row>
    <row r="6" spans="1:31" ht="13.5" customHeight="1" thickTop="1">
      <c r="A6" s="105">
        <v>1</v>
      </c>
      <c r="B6" s="106">
        <v>121</v>
      </c>
      <c r="C6" s="106" t="s">
        <v>35</v>
      </c>
      <c r="D6" s="107" t="s">
        <v>107</v>
      </c>
      <c r="E6" s="108" t="s">
        <v>36</v>
      </c>
      <c r="F6" s="108"/>
      <c r="G6" s="107"/>
      <c r="H6" s="109"/>
      <c r="I6" s="109" t="s">
        <v>38</v>
      </c>
      <c r="J6" s="109"/>
      <c r="K6" s="110"/>
      <c r="L6" s="111">
        <v>38.81</v>
      </c>
      <c r="M6" s="112">
        <f>L6</f>
        <v>38.81</v>
      </c>
      <c r="N6" s="113">
        <f aca="true" t="shared" si="0" ref="N6:N37">L6-L$6</f>
        <v>0</v>
      </c>
      <c r="O6" s="114" t="str">
        <f aca="true" t="shared" si="1" ref="O6:O43">IF(L6&lt;=41,"КМС",IF(L6&lt;=43.4,"I разр.",IF(L6&lt;=46.2,"II разр.",IF(L6&lt;=49.7,"III разр.",IF(L6&lt;=53.9,"I юн.",IF(L6&lt;=59.5,"II юн.",IF(L6&lt;=66.5,"III юн.","")))))))</f>
        <v>КМС</v>
      </c>
      <c r="P6" s="3"/>
      <c r="Q6" s="19"/>
      <c r="R6" s="19"/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3.5" customHeight="1">
      <c r="A7" s="105">
        <v>2</v>
      </c>
      <c r="B7" s="115">
        <v>123</v>
      </c>
      <c r="C7" s="115" t="s">
        <v>37</v>
      </c>
      <c r="D7" s="116" t="s">
        <v>62</v>
      </c>
      <c r="E7" s="117" t="s">
        <v>36</v>
      </c>
      <c r="F7" s="117" t="s">
        <v>63</v>
      </c>
      <c r="G7" s="116"/>
      <c r="H7" s="118"/>
      <c r="I7" s="118" t="s">
        <v>38</v>
      </c>
      <c r="J7" s="118"/>
      <c r="K7" s="119"/>
      <c r="L7" s="120">
        <v>39.32</v>
      </c>
      <c r="M7" s="121">
        <f>L7</f>
        <v>39.32</v>
      </c>
      <c r="N7" s="122">
        <f t="shared" si="0"/>
        <v>0.509999999999998</v>
      </c>
      <c r="O7" s="105" t="str">
        <f t="shared" si="1"/>
        <v>КМС</v>
      </c>
      <c r="P7" s="3"/>
      <c r="Q7" s="19"/>
      <c r="R7" s="19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3.5" customHeight="1">
      <c r="A8" s="105">
        <v>3</v>
      </c>
      <c r="B8" s="115">
        <v>140</v>
      </c>
      <c r="C8" s="115" t="s">
        <v>35</v>
      </c>
      <c r="D8" s="116" t="s">
        <v>72</v>
      </c>
      <c r="E8" s="117" t="s">
        <v>36</v>
      </c>
      <c r="F8" s="117">
        <v>36077</v>
      </c>
      <c r="G8" s="116"/>
      <c r="H8" s="118"/>
      <c r="I8" s="118" t="s">
        <v>47</v>
      </c>
      <c r="J8" s="118"/>
      <c r="K8" s="123"/>
      <c r="L8" s="120">
        <v>39.33</v>
      </c>
      <c r="M8" s="121">
        <f>L8</f>
        <v>39.33</v>
      </c>
      <c r="N8" s="122">
        <f t="shared" si="0"/>
        <v>0.519999999999996</v>
      </c>
      <c r="O8" s="105" t="str">
        <f t="shared" si="1"/>
        <v>КМС</v>
      </c>
      <c r="P8" s="3"/>
      <c r="Q8" s="19"/>
      <c r="R8" s="19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3.5" customHeight="1">
      <c r="A9" s="105">
        <v>4</v>
      </c>
      <c r="B9" s="115">
        <v>146</v>
      </c>
      <c r="C9" s="115" t="s">
        <v>35</v>
      </c>
      <c r="D9" s="116" t="s">
        <v>104</v>
      </c>
      <c r="E9" s="117" t="s">
        <v>36</v>
      </c>
      <c r="F9" s="117"/>
      <c r="G9" s="116"/>
      <c r="H9" s="118"/>
      <c r="I9" s="118" t="s">
        <v>47</v>
      </c>
      <c r="J9" s="118"/>
      <c r="K9" s="123"/>
      <c r="L9" s="120">
        <v>40.22</v>
      </c>
      <c r="M9" s="121"/>
      <c r="N9" s="122">
        <f t="shared" si="0"/>
        <v>1.4099999999999966</v>
      </c>
      <c r="O9" s="105" t="str">
        <f t="shared" si="1"/>
        <v>КМС</v>
      </c>
      <c r="P9" s="3"/>
      <c r="Q9" s="19"/>
      <c r="R9" s="19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3.5" customHeight="1">
      <c r="A10" s="105">
        <v>5</v>
      </c>
      <c r="B10" s="115">
        <v>120</v>
      </c>
      <c r="C10" s="115" t="s">
        <v>37</v>
      </c>
      <c r="D10" s="116" t="s">
        <v>108</v>
      </c>
      <c r="E10" s="117" t="s">
        <v>36</v>
      </c>
      <c r="F10" s="117"/>
      <c r="G10" s="116"/>
      <c r="H10" s="118"/>
      <c r="I10" s="118" t="s">
        <v>38</v>
      </c>
      <c r="J10" s="118"/>
      <c r="K10" s="119"/>
      <c r="L10" s="120">
        <v>40.83</v>
      </c>
      <c r="M10" s="121"/>
      <c r="N10" s="122">
        <f t="shared" si="0"/>
        <v>2.019999999999996</v>
      </c>
      <c r="O10" s="105" t="str">
        <f t="shared" si="1"/>
        <v>КМС</v>
      </c>
      <c r="P10" s="3"/>
      <c r="Q10" s="19"/>
      <c r="R10" s="19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3.5" customHeight="1">
      <c r="A11" s="105">
        <v>6</v>
      </c>
      <c r="B11" s="115">
        <v>131</v>
      </c>
      <c r="C11" s="115" t="s">
        <v>35</v>
      </c>
      <c r="D11" s="116" t="s">
        <v>78</v>
      </c>
      <c r="E11" s="117" t="s">
        <v>36</v>
      </c>
      <c r="F11" s="117">
        <v>36353</v>
      </c>
      <c r="G11" s="116"/>
      <c r="H11" s="118"/>
      <c r="I11" s="116" t="s">
        <v>38</v>
      </c>
      <c r="J11" s="118"/>
      <c r="K11" s="123"/>
      <c r="L11" s="120">
        <v>41.18</v>
      </c>
      <c r="M11" s="121"/>
      <c r="N11" s="122">
        <f t="shared" si="0"/>
        <v>2.3699999999999974</v>
      </c>
      <c r="O11" s="105" t="str">
        <f t="shared" si="1"/>
        <v>I разр.</v>
      </c>
      <c r="P11" s="3"/>
      <c r="Q11" s="19"/>
      <c r="R11" s="19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13.5" customHeight="1">
      <c r="A12" s="105">
        <v>7</v>
      </c>
      <c r="B12" s="115">
        <v>147</v>
      </c>
      <c r="C12" s="115" t="s">
        <v>37</v>
      </c>
      <c r="D12" s="116" t="s">
        <v>106</v>
      </c>
      <c r="E12" s="117" t="s">
        <v>36</v>
      </c>
      <c r="F12" s="117"/>
      <c r="G12" s="116"/>
      <c r="H12" s="118"/>
      <c r="I12" s="118" t="s">
        <v>47</v>
      </c>
      <c r="J12" s="118"/>
      <c r="K12" s="119"/>
      <c r="L12" s="120">
        <v>41.45</v>
      </c>
      <c r="M12" s="121"/>
      <c r="N12" s="122">
        <f t="shared" si="0"/>
        <v>2.6400000000000006</v>
      </c>
      <c r="O12" s="105" t="str">
        <f t="shared" si="1"/>
        <v>I разр.</v>
      </c>
      <c r="P12" s="3"/>
      <c r="Q12" s="19"/>
      <c r="R12" s="19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:31" ht="13.5" customHeight="1">
      <c r="A13" s="105">
        <v>8</v>
      </c>
      <c r="B13" s="115">
        <v>148</v>
      </c>
      <c r="C13" s="115" t="s">
        <v>37</v>
      </c>
      <c r="D13" s="116" t="s">
        <v>114</v>
      </c>
      <c r="E13" s="117" t="s">
        <v>36</v>
      </c>
      <c r="F13" s="117"/>
      <c r="G13" s="116"/>
      <c r="H13" s="118"/>
      <c r="I13" s="118" t="s">
        <v>47</v>
      </c>
      <c r="J13" s="118"/>
      <c r="K13" s="119"/>
      <c r="L13" s="120">
        <v>41.49</v>
      </c>
      <c r="M13" s="121">
        <f>L13</f>
        <v>41.49</v>
      </c>
      <c r="N13" s="122">
        <f t="shared" si="0"/>
        <v>2.6799999999999997</v>
      </c>
      <c r="O13" s="105" t="str">
        <f t="shared" si="1"/>
        <v>I разр.</v>
      </c>
      <c r="P13" s="3"/>
      <c r="Q13" s="19"/>
      <c r="R13" s="19"/>
      <c r="S13" s="4"/>
      <c r="T13" s="4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</row>
    <row r="14" spans="1:31" ht="13.5" customHeight="1">
      <c r="A14" s="105">
        <v>9</v>
      </c>
      <c r="B14" s="115">
        <v>132</v>
      </c>
      <c r="C14" s="115" t="s">
        <v>37</v>
      </c>
      <c r="D14" s="116" t="s">
        <v>71</v>
      </c>
      <c r="E14" s="117" t="s">
        <v>36</v>
      </c>
      <c r="F14" s="117">
        <v>36457</v>
      </c>
      <c r="G14" s="116"/>
      <c r="H14" s="118"/>
      <c r="I14" s="118" t="s">
        <v>38</v>
      </c>
      <c r="J14" s="118"/>
      <c r="K14" s="119"/>
      <c r="L14" s="120">
        <v>41.6</v>
      </c>
      <c r="M14" s="121">
        <f>L14</f>
        <v>41.6</v>
      </c>
      <c r="N14" s="122">
        <f t="shared" si="0"/>
        <v>2.789999999999999</v>
      </c>
      <c r="O14" s="105" t="str">
        <f t="shared" si="1"/>
        <v>I разр.</v>
      </c>
      <c r="P14" s="3"/>
      <c r="Q14" s="19"/>
      <c r="R14" s="19"/>
      <c r="S14" s="4"/>
      <c r="T14" s="4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</row>
    <row r="15" spans="1:31" ht="13.5" customHeight="1">
      <c r="A15" s="105">
        <v>10</v>
      </c>
      <c r="B15" s="115">
        <v>138</v>
      </c>
      <c r="C15" s="115" t="s">
        <v>37</v>
      </c>
      <c r="D15" s="116" t="s">
        <v>70</v>
      </c>
      <c r="E15" s="117" t="s">
        <v>36</v>
      </c>
      <c r="F15" s="117">
        <v>36535</v>
      </c>
      <c r="G15" s="116"/>
      <c r="H15" s="118"/>
      <c r="I15" s="118" t="s">
        <v>38</v>
      </c>
      <c r="J15" s="118"/>
      <c r="K15" s="119"/>
      <c r="L15" s="120">
        <v>41.63</v>
      </c>
      <c r="M15" s="121"/>
      <c r="N15" s="122">
        <f t="shared" si="0"/>
        <v>2.8200000000000003</v>
      </c>
      <c r="O15" s="105" t="str">
        <f t="shared" si="1"/>
        <v>I разр.</v>
      </c>
      <c r="P15" s="3"/>
      <c r="Q15" s="19"/>
      <c r="R15" s="19"/>
      <c r="S15" s="4"/>
      <c r="T15" s="4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</row>
    <row r="16" spans="1:31" ht="13.5" customHeight="1">
      <c r="A16" s="105">
        <v>11</v>
      </c>
      <c r="B16" s="115">
        <v>143</v>
      </c>
      <c r="C16" s="115" t="s">
        <v>35</v>
      </c>
      <c r="D16" s="116" t="s">
        <v>105</v>
      </c>
      <c r="E16" s="117" t="s">
        <v>36</v>
      </c>
      <c r="F16" s="117"/>
      <c r="G16" s="116"/>
      <c r="H16" s="118"/>
      <c r="I16" s="118" t="s">
        <v>47</v>
      </c>
      <c r="J16" s="118"/>
      <c r="K16" s="123"/>
      <c r="L16" s="120">
        <v>41.69</v>
      </c>
      <c r="M16" s="121"/>
      <c r="N16" s="122">
        <f t="shared" si="0"/>
        <v>2.8799999999999955</v>
      </c>
      <c r="O16" s="105" t="str">
        <f t="shared" si="1"/>
        <v>I разр.</v>
      </c>
      <c r="P16" s="3"/>
      <c r="Q16" s="19"/>
      <c r="R16" s="19"/>
      <c r="S16" s="4"/>
      <c r="T16" s="4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</row>
    <row r="17" spans="1:31" ht="13.5" customHeight="1">
      <c r="A17" s="105">
        <v>12</v>
      </c>
      <c r="B17" s="115">
        <v>111</v>
      </c>
      <c r="C17" s="115" t="s">
        <v>37</v>
      </c>
      <c r="D17" s="116" t="s">
        <v>51</v>
      </c>
      <c r="E17" s="117" t="s">
        <v>36</v>
      </c>
      <c r="F17" s="117">
        <v>36255</v>
      </c>
      <c r="G17" s="116"/>
      <c r="H17" s="118"/>
      <c r="I17" s="118" t="s">
        <v>38</v>
      </c>
      <c r="J17" s="118"/>
      <c r="K17" s="119"/>
      <c r="L17" s="120">
        <v>41.81</v>
      </c>
      <c r="M17" s="121">
        <f>L17</f>
        <v>41.81</v>
      </c>
      <c r="N17" s="122">
        <f t="shared" si="0"/>
        <v>3</v>
      </c>
      <c r="O17" s="105" t="str">
        <f t="shared" si="1"/>
        <v>I разр.</v>
      </c>
      <c r="P17" s="3"/>
      <c r="Q17" s="19"/>
      <c r="R17" s="19"/>
      <c r="S17" s="4"/>
      <c r="T17" s="4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</row>
    <row r="18" spans="1:31" ht="13.5" customHeight="1">
      <c r="A18" s="105">
        <v>13</v>
      </c>
      <c r="B18" s="115">
        <v>124</v>
      </c>
      <c r="C18" s="115" t="s">
        <v>35</v>
      </c>
      <c r="D18" s="116" t="s">
        <v>68</v>
      </c>
      <c r="E18" s="117" t="s">
        <v>36</v>
      </c>
      <c r="F18" s="117">
        <v>36412</v>
      </c>
      <c r="G18" s="116"/>
      <c r="H18" s="118"/>
      <c r="I18" s="118" t="s">
        <v>38</v>
      </c>
      <c r="J18" s="118"/>
      <c r="K18" s="123"/>
      <c r="L18" s="120">
        <v>42.12</v>
      </c>
      <c r="M18" s="121">
        <f>L18</f>
        <v>42.12</v>
      </c>
      <c r="N18" s="122">
        <f t="shared" si="0"/>
        <v>3.309999999999995</v>
      </c>
      <c r="O18" s="105" t="str">
        <f t="shared" si="1"/>
        <v>I разр.</v>
      </c>
      <c r="P18" s="3"/>
      <c r="Q18" s="19"/>
      <c r="R18" s="19"/>
      <c r="S18" s="4"/>
      <c r="T18" s="4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</row>
    <row r="19" spans="1:31" ht="13.5" customHeight="1">
      <c r="A19" s="105">
        <v>14</v>
      </c>
      <c r="B19" s="115">
        <v>127</v>
      </c>
      <c r="C19" s="115" t="s">
        <v>37</v>
      </c>
      <c r="D19" s="116" t="s">
        <v>65</v>
      </c>
      <c r="E19" s="117" t="s">
        <v>36</v>
      </c>
      <c r="F19" s="117">
        <v>36651</v>
      </c>
      <c r="G19" s="116"/>
      <c r="H19" s="118"/>
      <c r="I19" s="118" t="s">
        <v>38</v>
      </c>
      <c r="J19" s="118"/>
      <c r="K19" s="119"/>
      <c r="L19" s="120">
        <v>42.54</v>
      </c>
      <c r="M19" s="121"/>
      <c r="N19" s="122">
        <f t="shared" si="0"/>
        <v>3.729999999999997</v>
      </c>
      <c r="O19" s="105" t="str">
        <f t="shared" si="1"/>
        <v>I разр.</v>
      </c>
      <c r="P19" s="3"/>
      <c r="Q19" s="19"/>
      <c r="R19" s="19"/>
      <c r="S19" s="4"/>
      <c r="T19" s="4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</row>
    <row r="20" spans="1:31" ht="13.5" customHeight="1">
      <c r="A20" s="105">
        <v>15</v>
      </c>
      <c r="B20" s="115">
        <v>145</v>
      </c>
      <c r="C20" s="115" t="s">
        <v>37</v>
      </c>
      <c r="D20" s="116" t="s">
        <v>109</v>
      </c>
      <c r="E20" s="117" t="s">
        <v>36</v>
      </c>
      <c r="F20" s="117"/>
      <c r="G20" s="116"/>
      <c r="H20" s="118"/>
      <c r="I20" s="118" t="s">
        <v>47</v>
      </c>
      <c r="J20" s="118"/>
      <c r="K20" s="119"/>
      <c r="L20" s="120">
        <v>42.78</v>
      </c>
      <c r="M20" s="121"/>
      <c r="N20" s="122">
        <f t="shared" si="0"/>
        <v>3.969999999999999</v>
      </c>
      <c r="O20" s="105" t="str">
        <f t="shared" si="1"/>
        <v>I разр.</v>
      </c>
      <c r="P20" s="3"/>
      <c r="Q20" s="19"/>
      <c r="R20" s="19"/>
      <c r="S20" s="4"/>
      <c r="T20" s="4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</row>
    <row r="21" spans="1:31" ht="13.5" customHeight="1">
      <c r="A21" s="105">
        <v>16</v>
      </c>
      <c r="B21" s="115">
        <v>135</v>
      </c>
      <c r="C21" s="115" t="s">
        <v>35</v>
      </c>
      <c r="D21" s="116" t="s">
        <v>52</v>
      </c>
      <c r="E21" s="117" t="s">
        <v>36</v>
      </c>
      <c r="F21" s="117">
        <v>36028</v>
      </c>
      <c r="G21" s="116"/>
      <c r="H21" s="118"/>
      <c r="I21" s="118" t="s">
        <v>38</v>
      </c>
      <c r="J21" s="118"/>
      <c r="K21" s="123"/>
      <c r="L21" s="120">
        <v>42.95</v>
      </c>
      <c r="M21" s="121"/>
      <c r="N21" s="122">
        <f t="shared" si="0"/>
        <v>4.140000000000001</v>
      </c>
      <c r="O21" s="105" t="str">
        <f t="shared" si="1"/>
        <v>I разр.</v>
      </c>
      <c r="P21" s="3"/>
      <c r="Q21" s="19"/>
      <c r="R21" s="19"/>
      <c r="S21" s="4"/>
      <c r="T21" s="4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</row>
    <row r="22" spans="1:31" ht="13.5" customHeight="1">
      <c r="A22" s="105">
        <v>17</v>
      </c>
      <c r="B22" s="115">
        <v>117</v>
      </c>
      <c r="C22" s="115" t="s">
        <v>35</v>
      </c>
      <c r="D22" s="116" t="s">
        <v>50</v>
      </c>
      <c r="E22" s="117" t="s">
        <v>36</v>
      </c>
      <c r="F22" s="117">
        <v>36274</v>
      </c>
      <c r="G22" s="116"/>
      <c r="H22" s="118"/>
      <c r="I22" s="118" t="s">
        <v>38</v>
      </c>
      <c r="J22" s="118"/>
      <c r="K22" s="123"/>
      <c r="L22" s="120">
        <v>43.28</v>
      </c>
      <c r="M22" s="121">
        <f>L22</f>
        <v>43.28</v>
      </c>
      <c r="N22" s="122">
        <f t="shared" si="0"/>
        <v>4.469999999999999</v>
      </c>
      <c r="O22" s="105" t="str">
        <f t="shared" si="1"/>
        <v>I разр.</v>
      </c>
      <c r="P22" s="3"/>
      <c r="Q22" s="19"/>
      <c r="R22" s="19"/>
      <c r="S22" s="4"/>
      <c r="T22" s="4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</row>
    <row r="23" spans="1:31" ht="13.5" customHeight="1">
      <c r="A23" s="105">
        <v>18</v>
      </c>
      <c r="B23" s="115">
        <v>112</v>
      </c>
      <c r="C23" s="115" t="s">
        <v>37</v>
      </c>
      <c r="D23" s="116" t="s">
        <v>66</v>
      </c>
      <c r="E23" s="117" t="s">
        <v>36</v>
      </c>
      <c r="F23" s="117"/>
      <c r="G23" s="116"/>
      <c r="H23" s="118"/>
      <c r="I23" s="118" t="s">
        <v>38</v>
      </c>
      <c r="J23" s="118"/>
      <c r="K23" s="119"/>
      <c r="L23" s="120">
        <v>43.7</v>
      </c>
      <c r="M23" s="121">
        <f>L23</f>
        <v>43.7</v>
      </c>
      <c r="N23" s="122">
        <f t="shared" si="0"/>
        <v>4.890000000000001</v>
      </c>
      <c r="O23" s="105" t="str">
        <f t="shared" si="1"/>
        <v>II разр.</v>
      </c>
      <c r="P23" s="3"/>
      <c r="Q23" s="19"/>
      <c r="R23" s="19"/>
      <c r="S23" s="4"/>
      <c r="T23" s="4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</row>
    <row r="24" spans="1:31" ht="13.5" customHeight="1">
      <c r="A24" s="105">
        <v>19</v>
      </c>
      <c r="B24" s="115">
        <v>116</v>
      </c>
      <c r="C24" s="115" t="s">
        <v>35</v>
      </c>
      <c r="D24" s="116" t="s">
        <v>53</v>
      </c>
      <c r="E24" s="117" t="s">
        <v>36</v>
      </c>
      <c r="F24" s="117"/>
      <c r="G24" s="116"/>
      <c r="H24" s="118"/>
      <c r="I24" s="118" t="s">
        <v>38</v>
      </c>
      <c r="J24" s="118"/>
      <c r="K24" s="123"/>
      <c r="L24" s="120">
        <v>44.09</v>
      </c>
      <c r="M24" s="121">
        <f>L24</f>
        <v>44.09</v>
      </c>
      <c r="N24" s="122">
        <f t="shared" si="0"/>
        <v>5.280000000000001</v>
      </c>
      <c r="O24" s="105" t="str">
        <f t="shared" si="1"/>
        <v>II разр.</v>
      </c>
      <c r="P24" s="3"/>
      <c r="Q24" s="19"/>
      <c r="R24" s="19"/>
      <c r="S24" s="4"/>
      <c r="T24" s="4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</row>
    <row r="25" spans="1:31" ht="13.5" customHeight="1">
      <c r="A25" s="105">
        <v>20</v>
      </c>
      <c r="B25" s="115">
        <v>134</v>
      </c>
      <c r="C25" s="115" t="s">
        <v>35</v>
      </c>
      <c r="D25" s="116" t="s">
        <v>54</v>
      </c>
      <c r="E25" s="117" t="s">
        <v>36</v>
      </c>
      <c r="F25" s="117">
        <v>36139</v>
      </c>
      <c r="G25" s="116"/>
      <c r="H25" s="118"/>
      <c r="I25" s="118" t="s">
        <v>38</v>
      </c>
      <c r="J25" s="118"/>
      <c r="K25" s="123"/>
      <c r="L25" s="120">
        <v>44.4</v>
      </c>
      <c r="M25" s="121"/>
      <c r="N25" s="122">
        <f t="shared" si="0"/>
        <v>5.589999999999996</v>
      </c>
      <c r="O25" s="105" t="str">
        <f t="shared" si="1"/>
        <v>II разр.</v>
      </c>
      <c r="P25" s="3"/>
      <c r="Q25" s="19"/>
      <c r="R25" s="19"/>
      <c r="S25" s="4"/>
      <c r="T25" s="4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</row>
    <row r="26" spans="1:31" ht="13.5" customHeight="1">
      <c r="A26" s="105">
        <v>21</v>
      </c>
      <c r="B26" s="115">
        <v>133</v>
      </c>
      <c r="C26" s="115" t="s">
        <v>37</v>
      </c>
      <c r="D26" s="116" t="s">
        <v>77</v>
      </c>
      <c r="E26" s="117" t="s">
        <v>36</v>
      </c>
      <c r="F26" s="117">
        <v>36704</v>
      </c>
      <c r="G26" s="116"/>
      <c r="H26" s="118"/>
      <c r="I26" s="118" t="s">
        <v>38</v>
      </c>
      <c r="J26" s="118"/>
      <c r="K26" s="119"/>
      <c r="L26" s="120">
        <v>45.11</v>
      </c>
      <c r="M26" s="121"/>
      <c r="N26" s="122">
        <f t="shared" si="0"/>
        <v>6.299999999999997</v>
      </c>
      <c r="O26" s="105" t="str">
        <f t="shared" si="1"/>
        <v>II разр.</v>
      </c>
      <c r="P26" s="3"/>
      <c r="Q26" s="19"/>
      <c r="R26" s="19"/>
      <c r="S26" s="4"/>
      <c r="T26" s="4"/>
      <c r="U26" s="4"/>
      <c r="V26" s="4"/>
      <c r="W26" s="7"/>
      <c r="X26" s="4"/>
      <c r="Y26" s="4"/>
      <c r="Z26" s="4"/>
      <c r="AA26" s="4"/>
      <c r="AB26" s="4"/>
      <c r="AC26" s="4"/>
      <c r="AD26" s="4"/>
      <c r="AE26" s="4"/>
    </row>
    <row r="27" spans="1:31" ht="13.5" customHeight="1">
      <c r="A27" s="105">
        <v>22</v>
      </c>
      <c r="B27" s="115">
        <v>128</v>
      </c>
      <c r="C27" s="115" t="s">
        <v>35</v>
      </c>
      <c r="D27" s="116" t="s">
        <v>69</v>
      </c>
      <c r="E27" s="117" t="s">
        <v>36</v>
      </c>
      <c r="F27" s="117">
        <v>36217</v>
      </c>
      <c r="G27" s="116"/>
      <c r="H27" s="118"/>
      <c r="I27" s="118" t="s">
        <v>38</v>
      </c>
      <c r="J27" s="118"/>
      <c r="K27" s="123"/>
      <c r="L27" s="120">
        <v>45.35</v>
      </c>
      <c r="M27" s="121"/>
      <c r="N27" s="122">
        <f t="shared" si="0"/>
        <v>6.539999999999999</v>
      </c>
      <c r="O27" s="105" t="str">
        <f t="shared" si="1"/>
        <v>II разр.</v>
      </c>
      <c r="P27" s="3"/>
      <c r="Q27" s="19"/>
      <c r="R27" s="19"/>
      <c r="S27" s="4"/>
      <c r="T27" s="4"/>
      <c r="U27" s="4"/>
      <c r="V27" s="4"/>
      <c r="W27" s="7"/>
      <c r="X27" s="4"/>
      <c r="Y27" s="4"/>
      <c r="Z27" s="4"/>
      <c r="AA27" s="4"/>
      <c r="AB27" s="4"/>
      <c r="AC27" s="4"/>
      <c r="AD27" s="4"/>
      <c r="AE27" s="4"/>
    </row>
    <row r="28" spans="1:31" ht="13.5" customHeight="1">
      <c r="A28" s="105">
        <v>23</v>
      </c>
      <c r="B28" s="115">
        <v>125</v>
      </c>
      <c r="C28" s="115" t="s">
        <v>37</v>
      </c>
      <c r="D28" s="116" t="s">
        <v>64</v>
      </c>
      <c r="E28" s="117" t="s">
        <v>36</v>
      </c>
      <c r="F28" s="117">
        <v>36577</v>
      </c>
      <c r="G28" s="116"/>
      <c r="H28" s="118"/>
      <c r="I28" s="118" t="s">
        <v>38</v>
      </c>
      <c r="J28" s="118"/>
      <c r="K28" s="119"/>
      <c r="L28" s="120">
        <v>46.77</v>
      </c>
      <c r="M28" s="121">
        <f>L28</f>
        <v>46.77</v>
      </c>
      <c r="N28" s="122">
        <f t="shared" si="0"/>
        <v>7.960000000000001</v>
      </c>
      <c r="O28" s="105" t="str">
        <f t="shared" si="1"/>
        <v>III разр.</v>
      </c>
      <c r="P28" s="3"/>
      <c r="Q28" s="19"/>
      <c r="R28" s="19"/>
      <c r="S28" s="4"/>
      <c r="T28" s="4"/>
      <c r="U28" s="4"/>
      <c r="V28" s="4"/>
      <c r="W28" s="7"/>
      <c r="X28" s="4"/>
      <c r="Y28" s="4"/>
      <c r="Z28" s="4"/>
      <c r="AA28" s="4"/>
      <c r="AB28" s="4"/>
      <c r="AC28" s="4"/>
      <c r="AD28" s="4"/>
      <c r="AE28" s="4"/>
    </row>
    <row r="29" spans="1:31" ht="13.5" customHeight="1">
      <c r="A29" s="105">
        <v>24</v>
      </c>
      <c r="B29" s="115">
        <v>113</v>
      </c>
      <c r="C29" s="115" t="s">
        <v>37</v>
      </c>
      <c r="D29" s="116" t="s">
        <v>111</v>
      </c>
      <c r="E29" s="117" t="s">
        <v>36</v>
      </c>
      <c r="F29" s="117">
        <v>36637</v>
      </c>
      <c r="G29" s="116"/>
      <c r="H29" s="118"/>
      <c r="I29" s="118" t="s">
        <v>38</v>
      </c>
      <c r="J29" s="118"/>
      <c r="K29" s="119"/>
      <c r="L29" s="120">
        <v>46.95</v>
      </c>
      <c r="M29" s="121">
        <f>L29</f>
        <v>46.95</v>
      </c>
      <c r="N29" s="122">
        <f t="shared" si="0"/>
        <v>8.14</v>
      </c>
      <c r="O29" s="105" t="str">
        <f t="shared" si="1"/>
        <v>III разр.</v>
      </c>
      <c r="P29" s="3"/>
      <c r="Q29" s="19"/>
      <c r="R29" s="19"/>
      <c r="S29" s="4"/>
      <c r="T29" s="4"/>
      <c r="U29" s="4"/>
      <c r="V29" s="4"/>
      <c r="W29" s="7"/>
      <c r="X29" s="4"/>
      <c r="Y29" s="4"/>
      <c r="Z29" s="4"/>
      <c r="AA29" s="4"/>
      <c r="AB29" s="4"/>
      <c r="AC29" s="4"/>
      <c r="AD29" s="4"/>
      <c r="AE29" s="4"/>
    </row>
    <row r="30" spans="1:31" ht="13.5" customHeight="1">
      <c r="A30" s="105">
        <v>25</v>
      </c>
      <c r="B30" s="115">
        <v>122</v>
      </c>
      <c r="C30" s="115" t="s">
        <v>35</v>
      </c>
      <c r="D30" s="116" t="s">
        <v>117</v>
      </c>
      <c r="E30" s="117" t="s">
        <v>36</v>
      </c>
      <c r="F30" s="117"/>
      <c r="G30" s="116"/>
      <c r="H30" s="118"/>
      <c r="I30" s="118" t="s">
        <v>38</v>
      </c>
      <c r="J30" s="118"/>
      <c r="K30" s="123"/>
      <c r="L30" s="120">
        <v>47.07</v>
      </c>
      <c r="M30" s="121">
        <f>L30</f>
        <v>47.07</v>
      </c>
      <c r="N30" s="122">
        <f t="shared" si="0"/>
        <v>8.259999999999998</v>
      </c>
      <c r="O30" s="105" t="str">
        <f t="shared" si="1"/>
        <v>III разр.</v>
      </c>
      <c r="P30" s="3"/>
      <c r="Q30" s="19"/>
      <c r="R30" s="19"/>
      <c r="S30" s="4"/>
      <c r="T30" s="4"/>
      <c r="U30" s="4"/>
      <c r="V30" s="4"/>
      <c r="W30" s="7"/>
      <c r="X30" s="4"/>
      <c r="Y30" s="4"/>
      <c r="Z30" s="4"/>
      <c r="AA30" s="4"/>
      <c r="AB30" s="4"/>
      <c r="AC30" s="4"/>
      <c r="AD30" s="4"/>
      <c r="AE30" s="4"/>
    </row>
    <row r="31" spans="1:31" ht="13.5" customHeight="1">
      <c r="A31" s="105">
        <v>26</v>
      </c>
      <c r="B31" s="115">
        <v>139</v>
      </c>
      <c r="C31" s="115" t="s">
        <v>37</v>
      </c>
      <c r="D31" s="116" t="s">
        <v>75</v>
      </c>
      <c r="E31" s="117" t="s">
        <v>36</v>
      </c>
      <c r="F31" s="117"/>
      <c r="G31" s="116"/>
      <c r="H31" s="118"/>
      <c r="I31" s="118" t="s">
        <v>38</v>
      </c>
      <c r="J31" s="118"/>
      <c r="K31" s="119"/>
      <c r="L31" s="120">
        <v>47.39</v>
      </c>
      <c r="M31" s="121">
        <f>L31</f>
        <v>47.39</v>
      </c>
      <c r="N31" s="122">
        <f t="shared" si="0"/>
        <v>8.579999999999998</v>
      </c>
      <c r="O31" s="105" t="str">
        <f t="shared" si="1"/>
        <v>III разр.</v>
      </c>
      <c r="P31" s="3"/>
      <c r="Q31" s="19"/>
      <c r="R31" s="19"/>
      <c r="S31" s="4"/>
      <c r="T31" s="4"/>
      <c r="U31" s="4"/>
      <c r="V31" s="4"/>
      <c r="W31" s="7"/>
      <c r="X31" s="4"/>
      <c r="Y31" s="4"/>
      <c r="Z31" s="4"/>
      <c r="AA31" s="4"/>
      <c r="AB31" s="4"/>
      <c r="AC31" s="4"/>
      <c r="AD31" s="4"/>
      <c r="AE31" s="4"/>
    </row>
    <row r="32" spans="1:31" ht="13.5" customHeight="1">
      <c r="A32" s="105">
        <v>27</v>
      </c>
      <c r="B32" s="115">
        <v>114</v>
      </c>
      <c r="C32" s="115" t="s">
        <v>35</v>
      </c>
      <c r="D32" s="116" t="s">
        <v>113</v>
      </c>
      <c r="E32" s="117" t="s">
        <v>36</v>
      </c>
      <c r="F32" s="117">
        <v>36694</v>
      </c>
      <c r="G32" s="116"/>
      <c r="H32" s="118"/>
      <c r="I32" s="118" t="s">
        <v>38</v>
      </c>
      <c r="J32" s="118"/>
      <c r="K32" s="123"/>
      <c r="L32" s="120">
        <v>47.84</v>
      </c>
      <c r="M32" s="121"/>
      <c r="N32" s="122">
        <f t="shared" si="0"/>
        <v>9.030000000000001</v>
      </c>
      <c r="O32" s="105" t="str">
        <f t="shared" si="1"/>
        <v>III разр.</v>
      </c>
      <c r="P32" s="3"/>
      <c r="Q32" s="19"/>
      <c r="R32" s="19"/>
      <c r="S32" s="4"/>
      <c r="T32" s="4"/>
      <c r="U32" s="4"/>
      <c r="V32" s="4"/>
      <c r="W32" s="7"/>
      <c r="X32" s="4"/>
      <c r="Y32" s="4"/>
      <c r="Z32" s="4"/>
      <c r="AA32" s="4"/>
      <c r="AB32" s="4"/>
      <c r="AC32" s="4"/>
      <c r="AD32" s="4"/>
      <c r="AE32" s="4"/>
    </row>
    <row r="33" spans="1:31" ht="13.5" customHeight="1">
      <c r="A33" s="105">
        <v>28</v>
      </c>
      <c r="B33" s="115">
        <v>130</v>
      </c>
      <c r="C33" s="115" t="s">
        <v>35</v>
      </c>
      <c r="D33" s="116" t="s">
        <v>76</v>
      </c>
      <c r="E33" s="117" t="s">
        <v>112</v>
      </c>
      <c r="F33" s="117">
        <v>36530</v>
      </c>
      <c r="G33" s="116"/>
      <c r="H33" s="118"/>
      <c r="I33" s="118" t="s">
        <v>38</v>
      </c>
      <c r="J33" s="118"/>
      <c r="K33" s="123"/>
      <c r="L33" s="120">
        <v>49.19</v>
      </c>
      <c r="M33" s="121">
        <f>L33</f>
        <v>49.19</v>
      </c>
      <c r="N33" s="122">
        <f t="shared" si="0"/>
        <v>10.379999999999995</v>
      </c>
      <c r="O33" s="105" t="str">
        <f t="shared" si="1"/>
        <v>III разр.</v>
      </c>
      <c r="P33" s="3"/>
      <c r="Q33" s="19"/>
      <c r="R33" s="19"/>
      <c r="S33" s="4"/>
      <c r="T33" s="4"/>
      <c r="U33" s="4"/>
      <c r="V33" s="4"/>
      <c r="W33" s="7"/>
      <c r="X33" s="4"/>
      <c r="Y33" s="4"/>
      <c r="Z33" s="4"/>
      <c r="AA33" s="4"/>
      <c r="AB33" s="4"/>
      <c r="AC33" s="4"/>
      <c r="AD33" s="4"/>
      <c r="AE33" s="4"/>
    </row>
    <row r="34" spans="1:31" ht="13.5" customHeight="1">
      <c r="A34" s="105">
        <v>29</v>
      </c>
      <c r="B34" s="115">
        <v>142</v>
      </c>
      <c r="C34" s="115" t="s">
        <v>35</v>
      </c>
      <c r="D34" s="116" t="s">
        <v>115</v>
      </c>
      <c r="E34" s="117" t="s">
        <v>36</v>
      </c>
      <c r="F34" s="117"/>
      <c r="G34" s="116"/>
      <c r="H34" s="118"/>
      <c r="I34" s="118" t="s">
        <v>38</v>
      </c>
      <c r="J34" s="118"/>
      <c r="K34" s="123"/>
      <c r="L34" s="120">
        <v>49.24</v>
      </c>
      <c r="M34" s="121"/>
      <c r="N34" s="122">
        <f t="shared" si="0"/>
        <v>10.43</v>
      </c>
      <c r="O34" s="105" t="str">
        <f t="shared" si="1"/>
        <v>III разр.</v>
      </c>
      <c r="P34" s="3"/>
      <c r="Q34" s="19"/>
      <c r="R34" s="19"/>
      <c r="S34" s="4"/>
      <c r="T34" s="4"/>
      <c r="U34" s="4"/>
      <c r="V34" s="4"/>
      <c r="W34" s="7"/>
      <c r="X34" s="4"/>
      <c r="Y34" s="4"/>
      <c r="Z34" s="4"/>
      <c r="AA34" s="4"/>
      <c r="AB34" s="4"/>
      <c r="AC34" s="4"/>
      <c r="AD34" s="4"/>
      <c r="AE34" s="4"/>
    </row>
    <row r="35" spans="1:31" ht="13.5" customHeight="1">
      <c r="A35" s="105">
        <v>30</v>
      </c>
      <c r="B35" s="115">
        <v>115</v>
      </c>
      <c r="C35" s="115" t="s">
        <v>35</v>
      </c>
      <c r="D35" s="116" t="s">
        <v>116</v>
      </c>
      <c r="E35" s="117" t="s">
        <v>36</v>
      </c>
      <c r="F35" s="117"/>
      <c r="G35" s="116"/>
      <c r="H35" s="118"/>
      <c r="I35" s="118" t="s">
        <v>38</v>
      </c>
      <c r="J35" s="118"/>
      <c r="K35" s="123"/>
      <c r="L35" s="120">
        <v>49.42</v>
      </c>
      <c r="M35" s="121"/>
      <c r="N35" s="122">
        <f t="shared" si="0"/>
        <v>10.61</v>
      </c>
      <c r="O35" s="105" t="str">
        <f t="shared" si="1"/>
        <v>III разр.</v>
      </c>
      <c r="P35" s="3"/>
      <c r="Q35" s="19"/>
      <c r="R35" s="19"/>
      <c r="S35" s="4"/>
      <c r="T35" s="4"/>
      <c r="U35" s="4"/>
      <c r="V35" s="4"/>
      <c r="W35" s="7"/>
      <c r="X35" s="4"/>
      <c r="Y35" s="4"/>
      <c r="Z35" s="4"/>
      <c r="AA35" s="4"/>
      <c r="AB35" s="4"/>
      <c r="AC35" s="4"/>
      <c r="AD35" s="4"/>
      <c r="AE35" s="4"/>
    </row>
    <row r="36" spans="1:31" ht="13.5" customHeight="1">
      <c r="A36" s="105">
        <v>31</v>
      </c>
      <c r="B36" s="115">
        <v>126</v>
      </c>
      <c r="C36" s="115" t="s">
        <v>37</v>
      </c>
      <c r="D36" s="116" t="s">
        <v>67</v>
      </c>
      <c r="E36" s="117" t="s">
        <v>36</v>
      </c>
      <c r="F36" s="117">
        <v>36703</v>
      </c>
      <c r="G36" s="116"/>
      <c r="H36" s="118"/>
      <c r="I36" s="118" t="s">
        <v>38</v>
      </c>
      <c r="J36" s="118"/>
      <c r="K36" s="119"/>
      <c r="L36" s="120">
        <v>49.73</v>
      </c>
      <c r="M36" s="121">
        <f>L36</f>
        <v>49.73</v>
      </c>
      <c r="N36" s="122">
        <f t="shared" si="0"/>
        <v>10.919999999999995</v>
      </c>
      <c r="O36" s="105" t="str">
        <f t="shared" si="1"/>
        <v>I юн.</v>
      </c>
      <c r="P36" s="3"/>
      <c r="Q36" s="19"/>
      <c r="R36" s="19"/>
      <c r="S36" s="4"/>
      <c r="T36" s="4"/>
      <c r="U36" s="4"/>
      <c r="V36" s="4"/>
      <c r="W36" s="7"/>
      <c r="X36" s="4"/>
      <c r="Y36" s="4"/>
      <c r="Z36" s="4"/>
      <c r="AA36" s="4"/>
      <c r="AB36" s="4"/>
      <c r="AC36" s="4"/>
      <c r="AD36" s="4"/>
      <c r="AE36" s="4"/>
    </row>
    <row r="37" spans="1:31" ht="13.5" customHeight="1">
      <c r="A37" s="105">
        <v>32</v>
      </c>
      <c r="B37" s="115">
        <v>137</v>
      </c>
      <c r="C37" s="115" t="s">
        <v>37</v>
      </c>
      <c r="D37" s="116" t="s">
        <v>119</v>
      </c>
      <c r="E37" s="117" t="s">
        <v>36</v>
      </c>
      <c r="F37" s="117">
        <v>36412</v>
      </c>
      <c r="G37" s="116"/>
      <c r="H37" s="118"/>
      <c r="I37" s="118" t="s">
        <v>38</v>
      </c>
      <c r="J37" s="118"/>
      <c r="K37" s="119"/>
      <c r="L37" s="120">
        <v>65.62</v>
      </c>
      <c r="M37" s="121"/>
      <c r="N37" s="122">
        <f t="shared" si="0"/>
        <v>26.810000000000002</v>
      </c>
      <c r="O37" s="105" t="str">
        <f t="shared" si="1"/>
        <v>III юн.</v>
      </c>
      <c r="P37" s="3"/>
      <c r="Q37" s="19"/>
      <c r="R37" s="19"/>
      <c r="S37" s="4"/>
      <c r="T37" s="4"/>
      <c r="U37" s="4"/>
      <c r="V37" s="4"/>
      <c r="W37" s="7"/>
      <c r="X37" s="4"/>
      <c r="Y37" s="4"/>
      <c r="Z37" s="4"/>
      <c r="AA37" s="4"/>
      <c r="AB37" s="4"/>
      <c r="AC37" s="4"/>
      <c r="AD37" s="4"/>
      <c r="AE37" s="4"/>
    </row>
    <row r="38" spans="1:31" ht="13.5" customHeight="1">
      <c r="A38" s="105"/>
      <c r="B38" s="115">
        <v>144</v>
      </c>
      <c r="C38" s="115" t="s">
        <v>35</v>
      </c>
      <c r="D38" s="116" t="s">
        <v>110</v>
      </c>
      <c r="E38" s="117" t="s">
        <v>36</v>
      </c>
      <c r="F38" s="117"/>
      <c r="G38" s="116"/>
      <c r="H38" s="118"/>
      <c r="I38" s="118" t="s">
        <v>47</v>
      </c>
      <c r="J38" s="118"/>
      <c r="K38" s="123"/>
      <c r="L38" s="120" t="s">
        <v>59</v>
      </c>
      <c r="M38" s="121"/>
      <c r="N38" s="122"/>
      <c r="O38" s="105">
        <f t="shared" si="1"/>
      </c>
      <c r="P38" s="3"/>
      <c r="Q38" s="19"/>
      <c r="R38" s="19"/>
      <c r="S38" s="4"/>
      <c r="T38" s="4"/>
      <c r="U38" s="4"/>
      <c r="V38" s="4"/>
      <c r="W38" s="7"/>
      <c r="X38" s="4"/>
      <c r="Y38" s="4"/>
      <c r="Z38" s="4"/>
      <c r="AA38" s="4"/>
      <c r="AB38" s="4"/>
      <c r="AC38" s="4"/>
      <c r="AD38" s="4"/>
      <c r="AE38" s="4"/>
    </row>
    <row r="39" spans="1:31" ht="13.5" customHeight="1">
      <c r="A39" s="105"/>
      <c r="B39" s="115">
        <v>136</v>
      </c>
      <c r="C39" s="115" t="s">
        <v>37</v>
      </c>
      <c r="D39" s="116" t="s">
        <v>73</v>
      </c>
      <c r="E39" s="117" t="s">
        <v>36</v>
      </c>
      <c r="F39" s="117">
        <v>36371</v>
      </c>
      <c r="G39" s="116"/>
      <c r="H39" s="118"/>
      <c r="I39" s="118" t="s">
        <v>38</v>
      </c>
      <c r="J39" s="118"/>
      <c r="K39" s="119"/>
      <c r="L39" s="120" t="s">
        <v>59</v>
      </c>
      <c r="M39" s="121" t="str">
        <f>L39</f>
        <v>DNF</v>
      </c>
      <c r="N39" s="122"/>
      <c r="O39" s="105">
        <f t="shared" si="1"/>
      </c>
      <c r="P39" s="3"/>
      <c r="Q39" s="19"/>
      <c r="R39" s="19"/>
      <c r="S39" s="4"/>
      <c r="T39" s="4"/>
      <c r="U39" s="4"/>
      <c r="V39" s="4"/>
      <c r="W39" s="7"/>
      <c r="X39" s="4"/>
      <c r="Y39" s="4"/>
      <c r="Z39" s="4"/>
      <c r="AA39" s="4"/>
      <c r="AB39" s="4"/>
      <c r="AC39" s="4"/>
      <c r="AD39" s="4"/>
      <c r="AE39" s="4"/>
    </row>
    <row r="40" spans="1:31" ht="13.5" customHeight="1">
      <c r="A40" s="105"/>
      <c r="B40" s="115">
        <v>118</v>
      </c>
      <c r="C40" s="115" t="s">
        <v>37</v>
      </c>
      <c r="D40" s="116" t="s">
        <v>49</v>
      </c>
      <c r="E40" s="117" t="s">
        <v>36</v>
      </c>
      <c r="F40" s="117">
        <v>36112</v>
      </c>
      <c r="G40" s="116"/>
      <c r="H40" s="118"/>
      <c r="I40" s="118" t="s">
        <v>38</v>
      </c>
      <c r="J40" s="118"/>
      <c r="K40" s="119"/>
      <c r="L40" s="120" t="s">
        <v>55</v>
      </c>
      <c r="M40" s="121"/>
      <c r="N40" s="122"/>
      <c r="O40" s="105">
        <f t="shared" si="1"/>
      </c>
      <c r="P40" s="3"/>
      <c r="Q40" s="19"/>
      <c r="R40" s="19"/>
      <c r="S40" s="4"/>
      <c r="T40" s="4"/>
      <c r="U40" s="4"/>
      <c r="V40" s="4"/>
      <c r="W40" s="7"/>
      <c r="X40" s="4"/>
      <c r="Y40" s="4"/>
      <c r="Z40" s="4"/>
      <c r="AA40" s="4"/>
      <c r="AB40" s="4"/>
      <c r="AC40" s="4"/>
      <c r="AD40" s="4"/>
      <c r="AE40" s="4"/>
    </row>
    <row r="41" spans="1:31" ht="13.5" customHeight="1">
      <c r="A41" s="105"/>
      <c r="B41" s="115">
        <v>129</v>
      </c>
      <c r="C41" s="115" t="s">
        <v>35</v>
      </c>
      <c r="D41" s="116" t="s">
        <v>74</v>
      </c>
      <c r="E41" s="117" t="s">
        <v>36</v>
      </c>
      <c r="F41" s="117">
        <v>36253</v>
      </c>
      <c r="G41" s="116"/>
      <c r="H41" s="118"/>
      <c r="I41" s="118" t="s">
        <v>38</v>
      </c>
      <c r="J41" s="118"/>
      <c r="K41" s="123"/>
      <c r="L41" s="120" t="s">
        <v>55</v>
      </c>
      <c r="M41" s="121" t="str">
        <f>L41</f>
        <v>DNS</v>
      </c>
      <c r="N41" s="122"/>
      <c r="O41" s="105">
        <f t="shared" si="1"/>
      </c>
      <c r="P41" s="3"/>
      <c r="Q41" s="19"/>
      <c r="R41" s="19"/>
      <c r="S41" s="4"/>
      <c r="T41" s="4"/>
      <c r="U41" s="4"/>
      <c r="V41" s="4"/>
      <c r="W41" s="7"/>
      <c r="X41" s="4"/>
      <c r="Y41" s="4"/>
      <c r="Z41" s="4"/>
      <c r="AA41" s="4"/>
      <c r="AB41" s="4"/>
      <c r="AC41" s="4"/>
      <c r="AD41" s="4"/>
      <c r="AE41" s="4"/>
    </row>
    <row r="42" spans="1:31" ht="13.5" customHeight="1">
      <c r="A42" s="105"/>
      <c r="B42" s="115">
        <v>141</v>
      </c>
      <c r="C42" s="115" t="s">
        <v>35</v>
      </c>
      <c r="D42" s="116" t="s">
        <v>118</v>
      </c>
      <c r="E42" s="117" t="s">
        <v>36</v>
      </c>
      <c r="F42" s="117"/>
      <c r="G42" s="116"/>
      <c r="H42" s="118"/>
      <c r="I42" s="118" t="s">
        <v>38</v>
      </c>
      <c r="J42" s="118"/>
      <c r="K42" s="123"/>
      <c r="L42" s="120" t="s">
        <v>55</v>
      </c>
      <c r="M42" s="121" t="str">
        <f>L42</f>
        <v>DNS</v>
      </c>
      <c r="N42" s="122"/>
      <c r="O42" s="105">
        <f t="shared" si="1"/>
      </c>
      <c r="P42" s="3"/>
      <c r="Q42" s="19"/>
      <c r="R42" s="19"/>
      <c r="S42" s="4"/>
      <c r="T42" s="4"/>
      <c r="U42" s="4"/>
      <c r="V42" s="4"/>
      <c r="W42" s="7"/>
      <c r="X42" s="4"/>
      <c r="Y42" s="4"/>
      <c r="Z42" s="4"/>
      <c r="AA42" s="4"/>
      <c r="AB42" s="4"/>
      <c r="AC42" s="4"/>
      <c r="AD42" s="4"/>
      <c r="AE42" s="4"/>
    </row>
    <row r="43" spans="1:31" ht="13.5" customHeight="1">
      <c r="A43" s="105" t="s">
        <v>126</v>
      </c>
      <c r="B43" s="115">
        <v>149</v>
      </c>
      <c r="C43" s="115" t="s">
        <v>37</v>
      </c>
      <c r="D43" s="116" t="s">
        <v>79</v>
      </c>
      <c r="E43" s="117" t="s">
        <v>80</v>
      </c>
      <c r="F43" s="117"/>
      <c r="G43" s="116"/>
      <c r="H43" s="118"/>
      <c r="I43" s="118" t="s">
        <v>38</v>
      </c>
      <c r="J43" s="118"/>
      <c r="K43" s="119"/>
      <c r="L43" s="120" t="s">
        <v>55</v>
      </c>
      <c r="M43" s="121"/>
      <c r="N43" s="122"/>
      <c r="O43" s="105">
        <f t="shared" si="1"/>
      </c>
      <c r="P43" s="3"/>
      <c r="Q43" s="19"/>
      <c r="R43" s="19"/>
      <c r="S43" s="4"/>
      <c r="T43" s="4"/>
      <c r="U43" s="4"/>
      <c r="V43" s="4"/>
      <c r="W43" s="7"/>
      <c r="X43" s="4"/>
      <c r="Y43" s="4"/>
      <c r="Z43" s="4"/>
      <c r="AA43" s="4"/>
      <c r="AB43" s="4"/>
      <c r="AC43" s="4"/>
      <c r="AD43" s="4"/>
      <c r="AE43" s="4"/>
    </row>
    <row r="44" spans="1:31" ht="6" customHeight="1" thickBot="1">
      <c r="A44" s="124"/>
      <c r="B44" s="125"/>
      <c r="C44" s="125"/>
      <c r="D44" s="126"/>
      <c r="E44" s="127"/>
      <c r="F44" s="128"/>
      <c r="G44" s="128"/>
      <c r="H44" s="129"/>
      <c r="I44" s="126"/>
      <c r="J44" s="129"/>
      <c r="K44" s="130"/>
      <c r="L44" s="131"/>
      <c r="M44" s="132"/>
      <c r="N44" s="133"/>
      <c r="O44" s="124"/>
      <c r="P44" s="3"/>
      <c r="Q44" s="19"/>
      <c r="R44" s="19"/>
      <c r="S44" s="4"/>
      <c r="T44" s="4"/>
      <c r="U44" s="4"/>
      <c r="V44" s="4"/>
      <c r="W44" s="7"/>
      <c r="X44" s="4"/>
      <c r="Y44" s="4"/>
      <c r="Z44" s="4"/>
      <c r="AA44" s="4"/>
      <c r="AB44" s="4"/>
      <c r="AC44" s="4"/>
      <c r="AD44" s="4"/>
      <c r="AE44" s="4"/>
    </row>
    <row r="45" ht="9" customHeight="1" thickTop="1"/>
    <row r="46" spans="2:15" ht="15" customHeight="1">
      <c r="B46" s="94" t="s">
        <v>124</v>
      </c>
      <c r="D46" s="95"/>
      <c r="E46" s="95"/>
      <c r="F46" s="95"/>
      <c r="G46" s="96"/>
      <c r="H46" s="96"/>
      <c r="L46" s="104" t="s">
        <v>121</v>
      </c>
      <c r="O46" s="97"/>
    </row>
    <row r="47" spans="2:15" ht="15" customHeight="1">
      <c r="B47" s="94" t="s">
        <v>125</v>
      </c>
      <c r="D47" s="98"/>
      <c r="E47" s="99"/>
      <c r="F47" s="100"/>
      <c r="G47" s="96"/>
      <c r="H47" s="96"/>
      <c r="I47" s="13"/>
      <c r="L47" s="104" t="s">
        <v>122</v>
      </c>
      <c r="O47" s="97"/>
    </row>
    <row r="48" spans="1:37" ht="16.5" customHeight="1">
      <c r="A48" s="6"/>
      <c r="B48" s="7"/>
      <c r="C48" s="7"/>
      <c r="D48" s="16"/>
      <c r="E48" s="26"/>
      <c r="F48" s="17"/>
      <c r="G48" s="17"/>
      <c r="H48" s="13"/>
      <c r="I48" s="12"/>
      <c r="J48" s="12"/>
      <c r="K48" s="8"/>
      <c r="L48" s="104" t="s">
        <v>123</v>
      </c>
      <c r="M48" s="29"/>
      <c r="N48" s="28"/>
      <c r="O48" s="6"/>
      <c r="P48" s="5"/>
      <c r="Q48" s="19"/>
      <c r="R48" s="19"/>
      <c r="U48" s="4"/>
      <c r="V48" s="4"/>
      <c r="W48" s="7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</sheetData>
  <sheetProtection/>
  <mergeCells count="5">
    <mergeCell ref="C4:J4"/>
    <mergeCell ref="A1:O1"/>
    <mergeCell ref="A2:O2"/>
    <mergeCell ref="A3:D3"/>
    <mergeCell ref="J3:O3"/>
  </mergeCells>
  <printOptions/>
  <pageMargins left="0.7874015748031497" right="0.3937007874015748" top="0.3937007874015748" bottom="0.3937007874015748" header="0.5118110236220472" footer="0.3937007874015748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Roman,полужирный"Е.В. Лапина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AK25"/>
  <sheetViews>
    <sheetView view="pageBreakPreview" zoomScale="115" zoomScaleSheetLayoutView="115" workbookViewId="0" topLeftCell="A1">
      <selection activeCell="L23" sqref="L23:L25"/>
    </sheetView>
  </sheetViews>
  <sheetFormatPr defaultColWidth="9.140625" defaultRowHeight="12.75"/>
  <cols>
    <col min="1" max="1" width="5.57421875" style="1" customWidth="1"/>
    <col min="2" max="2" width="5.00390625" style="1" customWidth="1"/>
    <col min="3" max="3" width="5.28125" style="1" customWidth="1"/>
    <col min="4" max="4" width="22.57421875" style="1" customWidth="1"/>
    <col min="5" max="5" width="11.421875" style="1" hidden="1" customWidth="1"/>
    <col min="6" max="6" width="0.85546875" style="1" hidden="1" customWidth="1"/>
    <col min="7" max="7" width="22.8515625" style="1" hidden="1" customWidth="1"/>
    <col min="8" max="8" width="17.8515625" style="1" hidden="1" customWidth="1"/>
    <col min="9" max="9" width="24.57421875" style="1" customWidth="1"/>
    <col min="10" max="10" width="16.7109375" style="1" hidden="1" customWidth="1"/>
    <col min="11" max="11" width="0.71875" style="1" hidden="1" customWidth="1"/>
    <col min="12" max="12" width="8.57421875" style="97" customWidth="1"/>
    <col min="13" max="13" width="7.28125" style="1" hidden="1" customWidth="1"/>
    <col min="14" max="14" width="6.7109375" style="1" customWidth="1"/>
    <col min="15" max="15" width="7.851562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7" customHeight="1">
      <c r="A1" s="165" t="str">
        <f>N_sor1</f>
        <v>Соревнования по конькобежному спорту,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23.25" customHeight="1">
      <c r="A2" s="165" t="str">
        <f>N_sor2</f>
        <v> посвященные "Дню Защитника Отечества"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ht="27" customHeight="1">
      <c r="A3" s="166" t="s">
        <v>23</v>
      </c>
      <c r="B3" s="166"/>
      <c r="C3" s="166"/>
      <c r="D3" s="166"/>
      <c r="E3" s="92"/>
      <c r="F3" s="92"/>
      <c r="G3" s="92"/>
      <c r="H3" s="92"/>
      <c r="I3" s="92"/>
      <c r="J3" s="167" t="str">
        <f>D_d1</f>
        <v>22 февраля 2014 г.</v>
      </c>
      <c r="K3" s="168"/>
      <c r="L3" s="168"/>
      <c r="M3" s="168"/>
      <c r="N3" s="168"/>
      <c r="O3" s="168"/>
    </row>
    <row r="4" spans="2:31" ht="29.25" customHeight="1">
      <c r="B4" s="15"/>
      <c r="C4" s="164" t="str">
        <f>N_dev</f>
        <v>Девушки среднего возраста</v>
      </c>
      <c r="D4" s="164"/>
      <c r="E4" s="164"/>
      <c r="F4" s="164"/>
      <c r="G4" s="164"/>
      <c r="H4" s="164"/>
      <c r="I4" s="164"/>
      <c r="J4" s="164"/>
      <c r="K4" s="15"/>
      <c r="L4" s="164" t="str">
        <f>const!C9</f>
        <v>500 метров</v>
      </c>
      <c r="M4" s="164"/>
      <c r="N4" s="164"/>
      <c r="O4" s="15"/>
      <c r="P4" s="5"/>
      <c r="Q4" s="1">
        <v>41.5</v>
      </c>
      <c r="R4" s="1">
        <v>38.7</v>
      </c>
      <c r="S4" s="4"/>
      <c r="T4" s="4"/>
      <c r="U4" s="4"/>
      <c r="V4" s="4"/>
      <c r="W4" s="7"/>
      <c r="X4" s="4"/>
      <c r="Y4" s="4"/>
      <c r="Z4" s="4"/>
      <c r="AA4" s="4"/>
      <c r="AB4" s="4"/>
      <c r="AC4" s="4"/>
      <c r="AD4" s="4"/>
      <c r="AE4" s="4"/>
    </row>
    <row r="5" spans="1:31" ht="17.25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2" t="s">
        <v>48</v>
      </c>
      <c r="F5" s="2" t="s">
        <v>1</v>
      </c>
      <c r="G5" s="2" t="s">
        <v>81</v>
      </c>
      <c r="H5" s="2" t="s">
        <v>14</v>
      </c>
      <c r="I5" s="2" t="s">
        <v>81</v>
      </c>
      <c r="J5" s="2" t="s">
        <v>7</v>
      </c>
      <c r="K5" s="2"/>
      <c r="L5" s="2" t="s">
        <v>3</v>
      </c>
      <c r="M5" s="11" t="s">
        <v>8</v>
      </c>
      <c r="N5" s="11" t="s">
        <v>11</v>
      </c>
      <c r="O5" s="2" t="s">
        <v>5</v>
      </c>
      <c r="P5" s="5"/>
      <c r="Q5" s="19"/>
      <c r="R5" s="19"/>
      <c r="S5" s="4"/>
      <c r="T5" s="4"/>
      <c r="U5" s="4"/>
      <c r="V5" s="4"/>
      <c r="W5" s="7"/>
      <c r="X5" s="4"/>
      <c r="Y5" s="4"/>
      <c r="Z5" s="4"/>
      <c r="AA5" s="4"/>
      <c r="AB5" s="4"/>
      <c r="AC5" s="4"/>
      <c r="AD5" s="4"/>
      <c r="AE5" s="4"/>
    </row>
    <row r="6" spans="1:31" ht="15" customHeight="1" thickTop="1">
      <c r="A6" s="6">
        <v>1</v>
      </c>
      <c r="B6" s="45">
        <v>31</v>
      </c>
      <c r="C6" s="45" t="s">
        <v>37</v>
      </c>
      <c r="D6" s="63" t="s">
        <v>85</v>
      </c>
      <c r="E6" s="64" t="s">
        <v>36</v>
      </c>
      <c r="F6" s="64">
        <v>35987</v>
      </c>
      <c r="G6" s="63"/>
      <c r="H6" s="65" t="s">
        <v>60</v>
      </c>
      <c r="I6" s="65" t="s">
        <v>38</v>
      </c>
      <c r="J6" s="65"/>
      <c r="K6" s="134"/>
      <c r="L6" s="101">
        <v>41.27</v>
      </c>
      <c r="M6" s="22">
        <f aca="true" t="shared" si="0" ref="M6:M19">L6</f>
        <v>41.27</v>
      </c>
      <c r="N6" s="62">
        <f aca="true" t="shared" si="1" ref="N6:N19">L6-L$6</f>
        <v>0</v>
      </c>
      <c r="O6" s="25" t="s">
        <v>127</v>
      </c>
      <c r="P6" s="5"/>
      <c r="Q6" s="19"/>
      <c r="R6" s="19"/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5" customHeight="1">
      <c r="A7" s="6">
        <v>2</v>
      </c>
      <c r="B7" s="7">
        <v>35</v>
      </c>
      <c r="C7" s="7" t="s">
        <v>35</v>
      </c>
      <c r="D7" s="14" t="s">
        <v>84</v>
      </c>
      <c r="E7" s="23" t="s">
        <v>36</v>
      </c>
      <c r="F7" s="23">
        <v>36043</v>
      </c>
      <c r="G7" s="14"/>
      <c r="H7" s="12" t="s">
        <v>60</v>
      </c>
      <c r="I7" s="12" t="s">
        <v>38</v>
      </c>
      <c r="J7" s="12"/>
      <c r="K7" s="9"/>
      <c r="L7" s="102">
        <v>41.8</v>
      </c>
      <c r="M7" s="20">
        <f t="shared" si="0"/>
        <v>41.8</v>
      </c>
      <c r="N7" s="28">
        <f t="shared" si="1"/>
        <v>0.529999999999994</v>
      </c>
      <c r="O7" s="6" t="str">
        <f aca="true" t="shared" si="2" ref="O7:O19">IF(L7&lt;=44.1,"КМС",IF(L7&lt;=46.9,"I разр.",IF(L7&lt;=49.7,"II разр.",IF(L7&lt;=53.2,"III разр.",IF(L7&lt;=57.4,"I юн.",IF(L7&lt;=63,"II юн.",IF(L7&lt;=70,"III юн.","")))))))</f>
        <v>КМС</v>
      </c>
      <c r="P7" s="5"/>
      <c r="Q7" s="19"/>
      <c r="R7" s="19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5" customHeight="1">
      <c r="A8" s="6">
        <v>3</v>
      </c>
      <c r="B8" s="7">
        <v>40</v>
      </c>
      <c r="C8" s="7" t="s">
        <v>37</v>
      </c>
      <c r="D8" s="16" t="s">
        <v>91</v>
      </c>
      <c r="E8" s="26" t="s">
        <v>36</v>
      </c>
      <c r="F8" s="26">
        <v>36512</v>
      </c>
      <c r="G8" s="16"/>
      <c r="H8" s="13"/>
      <c r="I8" s="13" t="s">
        <v>38</v>
      </c>
      <c r="J8" s="13"/>
      <c r="K8" s="27"/>
      <c r="L8" s="102">
        <v>43.55</v>
      </c>
      <c r="M8" s="20">
        <f t="shared" si="0"/>
        <v>43.55</v>
      </c>
      <c r="N8" s="28">
        <f t="shared" si="1"/>
        <v>2.279999999999994</v>
      </c>
      <c r="O8" s="6" t="str">
        <f t="shared" si="2"/>
        <v>КМС</v>
      </c>
      <c r="P8" s="5"/>
      <c r="Q8" s="19"/>
      <c r="R8" s="19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5" customHeight="1">
      <c r="A9" s="6">
        <v>4</v>
      </c>
      <c r="B9" s="7">
        <v>42</v>
      </c>
      <c r="C9" s="7" t="s">
        <v>35</v>
      </c>
      <c r="D9" s="16" t="s">
        <v>89</v>
      </c>
      <c r="E9" s="26" t="s">
        <v>36</v>
      </c>
      <c r="F9" s="26">
        <v>36710</v>
      </c>
      <c r="G9" s="16"/>
      <c r="H9" s="13"/>
      <c r="I9" s="13" t="s">
        <v>38</v>
      </c>
      <c r="J9" s="13"/>
      <c r="K9" s="12"/>
      <c r="L9" s="102">
        <v>44.13</v>
      </c>
      <c r="M9" s="20">
        <f t="shared" si="0"/>
        <v>44.13</v>
      </c>
      <c r="N9" s="28">
        <f t="shared" si="1"/>
        <v>2.8599999999999994</v>
      </c>
      <c r="O9" s="6" t="str">
        <f t="shared" si="2"/>
        <v>I разр.</v>
      </c>
      <c r="P9" s="5"/>
      <c r="Q9" s="19"/>
      <c r="R9" s="19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5" customHeight="1">
      <c r="A10" s="6">
        <v>5</v>
      </c>
      <c r="B10" s="7">
        <v>34</v>
      </c>
      <c r="C10" s="7" t="s">
        <v>37</v>
      </c>
      <c r="D10" s="16" t="s">
        <v>46</v>
      </c>
      <c r="E10" s="26" t="s">
        <v>36</v>
      </c>
      <c r="F10" s="26">
        <v>1998</v>
      </c>
      <c r="G10" s="16"/>
      <c r="H10" s="13"/>
      <c r="I10" s="13" t="s">
        <v>38</v>
      </c>
      <c r="J10" s="13"/>
      <c r="K10" s="27"/>
      <c r="L10" s="102">
        <v>44.63</v>
      </c>
      <c r="M10" s="20">
        <f t="shared" si="0"/>
        <v>44.63</v>
      </c>
      <c r="N10" s="28">
        <f t="shared" si="1"/>
        <v>3.3599999999999994</v>
      </c>
      <c r="O10" s="6" t="str">
        <f t="shared" si="2"/>
        <v>I разр.</v>
      </c>
      <c r="P10" s="5"/>
      <c r="Q10" s="19"/>
      <c r="R10" s="19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5" customHeight="1">
      <c r="A11" s="6">
        <v>6</v>
      </c>
      <c r="B11" s="7">
        <v>33</v>
      </c>
      <c r="C11" s="7" t="s">
        <v>37</v>
      </c>
      <c r="D11" s="16" t="s">
        <v>45</v>
      </c>
      <c r="E11" s="26" t="s">
        <v>36</v>
      </c>
      <c r="F11" s="26">
        <v>35987</v>
      </c>
      <c r="G11" s="16"/>
      <c r="H11" s="13"/>
      <c r="I11" s="13" t="s">
        <v>38</v>
      </c>
      <c r="J11" s="13"/>
      <c r="K11" s="27"/>
      <c r="L11" s="102">
        <v>45.91</v>
      </c>
      <c r="M11" s="20">
        <f t="shared" si="0"/>
        <v>45.91</v>
      </c>
      <c r="N11" s="28">
        <f t="shared" si="1"/>
        <v>4.6399999999999935</v>
      </c>
      <c r="O11" s="6" t="str">
        <f t="shared" si="2"/>
        <v>I разр.</v>
      </c>
      <c r="P11" s="5"/>
      <c r="Q11" s="19"/>
      <c r="R11" s="19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15" customHeight="1">
      <c r="A12" s="6">
        <v>7</v>
      </c>
      <c r="B12" s="7">
        <v>39</v>
      </c>
      <c r="C12" s="7" t="s">
        <v>37</v>
      </c>
      <c r="D12" s="16" t="s">
        <v>86</v>
      </c>
      <c r="E12" s="26" t="s">
        <v>36</v>
      </c>
      <c r="F12" s="26">
        <v>36386</v>
      </c>
      <c r="G12" s="16"/>
      <c r="H12" s="13"/>
      <c r="I12" s="13" t="s">
        <v>38</v>
      </c>
      <c r="J12" s="13"/>
      <c r="K12" s="27"/>
      <c r="L12" s="102">
        <v>47.39</v>
      </c>
      <c r="M12" s="20">
        <f t="shared" si="0"/>
        <v>47.39</v>
      </c>
      <c r="N12" s="28">
        <f t="shared" si="1"/>
        <v>6.119999999999997</v>
      </c>
      <c r="O12" s="6" t="str">
        <f t="shared" si="2"/>
        <v>II разр.</v>
      </c>
      <c r="P12" s="5"/>
      <c r="Q12" s="19"/>
      <c r="R12" s="19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:31" ht="15" customHeight="1">
      <c r="A13" s="6">
        <v>8</v>
      </c>
      <c r="B13" s="7">
        <v>45</v>
      </c>
      <c r="C13" s="7" t="s">
        <v>35</v>
      </c>
      <c r="D13" s="16" t="s">
        <v>101</v>
      </c>
      <c r="E13" s="26" t="s">
        <v>36</v>
      </c>
      <c r="F13" s="26"/>
      <c r="G13" s="16"/>
      <c r="H13" s="13"/>
      <c r="I13" s="13" t="s">
        <v>47</v>
      </c>
      <c r="J13" s="13"/>
      <c r="K13" s="12"/>
      <c r="L13" s="102">
        <v>48.25</v>
      </c>
      <c r="M13" s="20">
        <f t="shared" si="0"/>
        <v>48.25</v>
      </c>
      <c r="N13" s="28">
        <f t="shared" si="1"/>
        <v>6.979999999999997</v>
      </c>
      <c r="O13" s="6" t="str">
        <f t="shared" si="2"/>
        <v>II разр.</v>
      </c>
      <c r="P13" s="5"/>
      <c r="Q13" s="19"/>
      <c r="R13" s="19"/>
      <c r="S13" s="4"/>
      <c r="T13" s="4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</row>
    <row r="14" spans="1:31" ht="15" customHeight="1">
      <c r="A14" s="6">
        <v>9</v>
      </c>
      <c r="B14" s="7">
        <v>37</v>
      </c>
      <c r="C14" s="7" t="s">
        <v>35</v>
      </c>
      <c r="D14" s="16" t="s">
        <v>83</v>
      </c>
      <c r="E14" s="26" t="s">
        <v>36</v>
      </c>
      <c r="F14" s="26">
        <v>36657</v>
      </c>
      <c r="G14" s="16"/>
      <c r="H14" s="13"/>
      <c r="I14" s="13" t="s">
        <v>38</v>
      </c>
      <c r="J14" s="13"/>
      <c r="K14" s="12"/>
      <c r="L14" s="102">
        <v>48.33</v>
      </c>
      <c r="M14" s="20">
        <f t="shared" si="0"/>
        <v>48.33</v>
      </c>
      <c r="N14" s="28">
        <f t="shared" si="1"/>
        <v>7.059999999999995</v>
      </c>
      <c r="O14" s="6" t="str">
        <f t="shared" si="2"/>
        <v>II разр.</v>
      </c>
      <c r="P14" s="5"/>
      <c r="Q14" s="19"/>
      <c r="R14" s="19"/>
      <c r="S14" s="4"/>
      <c r="T14" s="4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</row>
    <row r="15" spans="1:31" ht="15" customHeight="1">
      <c r="A15" s="6">
        <v>10</v>
      </c>
      <c r="B15" s="7">
        <v>43</v>
      </c>
      <c r="C15" s="7" t="s">
        <v>37</v>
      </c>
      <c r="D15" s="16" t="s">
        <v>102</v>
      </c>
      <c r="E15" s="26" t="s">
        <v>36</v>
      </c>
      <c r="F15" s="26"/>
      <c r="G15" s="16"/>
      <c r="H15" s="13"/>
      <c r="I15" s="13" t="s">
        <v>47</v>
      </c>
      <c r="J15" s="13"/>
      <c r="K15" s="27"/>
      <c r="L15" s="102">
        <v>48.46</v>
      </c>
      <c r="M15" s="20">
        <f t="shared" si="0"/>
        <v>48.46</v>
      </c>
      <c r="N15" s="28">
        <f t="shared" si="1"/>
        <v>7.189999999999998</v>
      </c>
      <c r="O15" s="6" t="str">
        <f t="shared" si="2"/>
        <v>II разр.</v>
      </c>
      <c r="P15" s="5"/>
      <c r="Q15" s="19"/>
      <c r="R15" s="19"/>
      <c r="S15" s="4"/>
      <c r="T15" s="4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</row>
    <row r="16" spans="1:31" ht="15" customHeight="1">
      <c r="A16" s="6">
        <v>11</v>
      </c>
      <c r="B16" s="7">
        <v>36</v>
      </c>
      <c r="C16" s="7" t="s">
        <v>37</v>
      </c>
      <c r="D16" s="16" t="s">
        <v>90</v>
      </c>
      <c r="E16" s="26" t="s">
        <v>36</v>
      </c>
      <c r="F16" s="26">
        <v>36217</v>
      </c>
      <c r="G16" s="16"/>
      <c r="H16" s="13"/>
      <c r="I16" s="13" t="s">
        <v>82</v>
      </c>
      <c r="J16" s="13"/>
      <c r="K16" s="27"/>
      <c r="L16" s="102">
        <v>49.69</v>
      </c>
      <c r="M16" s="20">
        <f t="shared" si="0"/>
        <v>49.69</v>
      </c>
      <c r="N16" s="28">
        <f t="shared" si="1"/>
        <v>8.419999999999995</v>
      </c>
      <c r="O16" s="6" t="str">
        <f t="shared" si="2"/>
        <v>II разр.</v>
      </c>
      <c r="P16" s="5"/>
      <c r="Q16" s="19"/>
      <c r="R16" s="19"/>
      <c r="S16" s="4"/>
      <c r="T16" s="4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</row>
    <row r="17" spans="1:31" ht="15" customHeight="1">
      <c r="A17" s="6">
        <v>12</v>
      </c>
      <c r="B17" s="7">
        <v>44</v>
      </c>
      <c r="C17" s="7" t="s">
        <v>35</v>
      </c>
      <c r="D17" s="16" t="s">
        <v>100</v>
      </c>
      <c r="E17" s="26" t="s">
        <v>36</v>
      </c>
      <c r="F17" s="26"/>
      <c r="G17" s="16"/>
      <c r="H17" s="13"/>
      <c r="I17" s="13" t="s">
        <v>47</v>
      </c>
      <c r="J17" s="13"/>
      <c r="K17" s="12"/>
      <c r="L17" s="102">
        <v>50.55</v>
      </c>
      <c r="M17" s="20">
        <f t="shared" si="0"/>
        <v>50.55</v>
      </c>
      <c r="N17" s="28">
        <f t="shared" si="1"/>
        <v>9.279999999999994</v>
      </c>
      <c r="O17" s="6" t="str">
        <f t="shared" si="2"/>
        <v>III разр.</v>
      </c>
      <c r="P17" s="5"/>
      <c r="Q17" s="19"/>
      <c r="R17" s="19"/>
      <c r="S17" s="4"/>
      <c r="T17" s="4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</row>
    <row r="18" spans="1:31" ht="15" customHeight="1">
      <c r="A18" s="6">
        <v>13</v>
      </c>
      <c r="B18" s="7">
        <v>41</v>
      </c>
      <c r="C18" s="7" t="s">
        <v>35</v>
      </c>
      <c r="D18" s="16" t="s">
        <v>87</v>
      </c>
      <c r="E18" s="26" t="s">
        <v>36</v>
      </c>
      <c r="F18" s="26">
        <v>36667</v>
      </c>
      <c r="G18" s="16"/>
      <c r="H18" s="13"/>
      <c r="I18" s="13" t="s">
        <v>38</v>
      </c>
      <c r="J18" s="13"/>
      <c r="K18" s="12"/>
      <c r="L18" s="102">
        <v>50.59</v>
      </c>
      <c r="M18" s="20">
        <f t="shared" si="0"/>
        <v>50.59</v>
      </c>
      <c r="N18" s="28">
        <f t="shared" si="1"/>
        <v>9.32</v>
      </c>
      <c r="O18" s="6" t="str">
        <f t="shared" si="2"/>
        <v>III разр.</v>
      </c>
      <c r="P18" s="5"/>
      <c r="Q18" s="19"/>
      <c r="R18" s="19"/>
      <c r="S18" s="4"/>
      <c r="T18" s="4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</row>
    <row r="19" spans="1:31" ht="15" customHeight="1">
      <c r="A19" s="6">
        <v>14</v>
      </c>
      <c r="B19" s="7">
        <v>38</v>
      </c>
      <c r="C19" s="7" t="s">
        <v>35</v>
      </c>
      <c r="D19" s="16" t="s">
        <v>88</v>
      </c>
      <c r="E19" s="26" t="s">
        <v>36</v>
      </c>
      <c r="F19" s="26">
        <v>36183</v>
      </c>
      <c r="G19" s="16"/>
      <c r="H19" s="13"/>
      <c r="I19" s="13" t="s">
        <v>38</v>
      </c>
      <c r="J19" s="13"/>
      <c r="K19" s="12"/>
      <c r="L19" s="102">
        <v>51.52</v>
      </c>
      <c r="M19" s="20">
        <f t="shared" si="0"/>
        <v>51.52</v>
      </c>
      <c r="N19" s="28">
        <f t="shared" si="1"/>
        <v>10.25</v>
      </c>
      <c r="O19" s="6" t="str">
        <f t="shared" si="2"/>
        <v>III разр.</v>
      </c>
      <c r="P19" s="5"/>
      <c r="Q19" s="19"/>
      <c r="R19" s="19"/>
      <c r="S19" s="4"/>
      <c r="T19" s="4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</row>
    <row r="20" spans="1:31" ht="6.75" customHeight="1" thickBot="1">
      <c r="A20" s="30"/>
      <c r="B20" s="31"/>
      <c r="C20" s="31"/>
      <c r="D20" s="32"/>
      <c r="E20" s="33"/>
      <c r="F20" s="34"/>
      <c r="G20" s="34"/>
      <c r="H20" s="35"/>
      <c r="I20" s="36"/>
      <c r="J20" s="37"/>
      <c r="K20" s="77"/>
      <c r="L20" s="103"/>
      <c r="M20" s="38"/>
      <c r="N20" s="67"/>
      <c r="O20" s="30"/>
      <c r="P20" s="5"/>
      <c r="Q20" s="19"/>
      <c r="R20" s="19"/>
      <c r="S20" s="4"/>
      <c r="T20" s="4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</row>
    <row r="21" ht="13.5" thickTop="1"/>
    <row r="23" spans="2:15" ht="15" customHeight="1">
      <c r="B23" s="94" t="s">
        <v>103</v>
      </c>
      <c r="D23" s="95"/>
      <c r="E23" s="95"/>
      <c r="F23" s="95"/>
      <c r="G23" s="96"/>
      <c r="H23" s="96"/>
      <c r="L23" s="104" t="s">
        <v>121</v>
      </c>
      <c r="O23" s="97"/>
    </row>
    <row r="24" spans="2:15" ht="15" customHeight="1">
      <c r="B24" s="94" t="s">
        <v>120</v>
      </c>
      <c r="D24" s="98"/>
      <c r="E24" s="99"/>
      <c r="F24" s="100"/>
      <c r="G24" s="96"/>
      <c r="H24" s="96"/>
      <c r="I24" s="13"/>
      <c r="L24" s="104" t="s">
        <v>122</v>
      </c>
      <c r="O24" s="97"/>
    </row>
    <row r="25" spans="1:37" ht="16.5" customHeight="1">
      <c r="A25" s="6"/>
      <c r="B25" s="7"/>
      <c r="C25" s="7"/>
      <c r="D25" s="16"/>
      <c r="E25" s="26"/>
      <c r="F25" s="17"/>
      <c r="G25" s="17"/>
      <c r="H25" s="13"/>
      <c r="I25" s="12"/>
      <c r="J25" s="12"/>
      <c r="K25" s="8"/>
      <c r="L25" s="104" t="s">
        <v>123</v>
      </c>
      <c r="M25" s="29"/>
      <c r="N25" s="28"/>
      <c r="O25" s="6"/>
      <c r="P25" s="5"/>
      <c r="Q25" s="19"/>
      <c r="R25" s="19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</sheetData>
  <sheetProtection/>
  <mergeCells count="6">
    <mergeCell ref="C4:J4"/>
    <mergeCell ref="A1:O1"/>
    <mergeCell ref="A2:O2"/>
    <mergeCell ref="A3:D3"/>
    <mergeCell ref="J3:O3"/>
    <mergeCell ref="L4:N4"/>
  </mergeCells>
  <printOptions/>
  <pageMargins left="0.5905511811023623" right="0.3937007874015748" top="0.3937007874015748" bottom="0.3937007874015748" header="0.5118110236220472" footer="0.3937007874015748"/>
  <pageSetup horizontalDpi="600" verticalDpi="600" orientation="portrait" paperSize="9" scale="110" r:id="rId2"/>
  <headerFooter alignWithMargins="0">
    <oddFooter>&amp;L&amp;"Times New Roman,курсив"Главный судья соревнований&amp;R&amp;"Times New Roman,полужирный"Е.В. Лапина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AK44"/>
  <sheetViews>
    <sheetView view="pageBreakPreview" zoomScale="130" zoomScaleNormal="115" zoomScaleSheetLayoutView="130" zoomScalePageLayoutView="0" workbookViewId="0" topLeftCell="A7">
      <selection activeCell="E42" sqref="E42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2.28125" style="1" customWidth="1"/>
    <col min="5" max="5" width="6.140625" style="1" customWidth="1"/>
    <col min="6" max="6" width="9.8515625" style="1" hidden="1" customWidth="1"/>
    <col min="7" max="7" width="21.8515625" style="1" hidden="1" customWidth="1"/>
    <col min="8" max="8" width="18.8515625" style="1" hidden="1" customWidth="1"/>
    <col min="9" max="9" width="19.57421875" style="1" customWidth="1"/>
    <col min="10" max="10" width="17.28125" style="1" hidden="1" customWidth="1"/>
    <col min="11" max="11" width="0.2890625" style="1" hidden="1" customWidth="1"/>
    <col min="12" max="12" width="7.8515625" style="1" customWidth="1"/>
    <col min="13" max="13" width="7.421875" style="1" hidden="1" customWidth="1"/>
    <col min="14" max="14" width="6.421875" style="1" customWidth="1"/>
    <col min="15" max="15" width="7.8515625" style="1" customWidth="1"/>
    <col min="16" max="16" width="4.140625" style="1" customWidth="1"/>
    <col min="17" max="17" width="7.5742187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30" customHeight="1">
      <c r="A1" s="165" t="str">
        <f>N_sor1</f>
        <v>Соревнования по конькобежному спорту,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27" customHeight="1">
      <c r="A2" s="165" t="str">
        <f>N_sor2</f>
        <v> посвященные "Дню Защитника Отечества"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ht="30" customHeight="1">
      <c r="A3" s="166" t="s">
        <v>23</v>
      </c>
      <c r="B3" s="166"/>
      <c r="C3" s="166"/>
      <c r="D3" s="166"/>
      <c r="E3" s="92"/>
      <c r="F3" s="92"/>
      <c r="G3" s="92"/>
      <c r="H3" s="92"/>
      <c r="I3" s="92"/>
      <c r="J3" s="167" t="str">
        <f>D_d1</f>
        <v>22 февраля 2014 г.</v>
      </c>
      <c r="K3" s="168"/>
      <c r="L3" s="168"/>
      <c r="M3" s="168"/>
      <c r="N3" s="168"/>
      <c r="O3" s="168"/>
    </row>
    <row r="4" spans="2:37" ht="27.75" customHeight="1">
      <c r="B4" s="15"/>
      <c r="C4" s="164" t="s">
        <v>134</v>
      </c>
      <c r="D4" s="164"/>
      <c r="E4" s="164"/>
      <c r="F4" s="164"/>
      <c r="G4" s="164"/>
      <c r="H4" s="164"/>
      <c r="I4" s="164"/>
      <c r="J4" s="164"/>
      <c r="K4" s="15"/>
      <c r="L4" s="18" t="str">
        <f>const!C10</f>
        <v>1500 метров</v>
      </c>
      <c r="M4" s="15"/>
      <c r="N4" s="15"/>
      <c r="O4" s="15"/>
      <c r="P4" s="5"/>
      <c r="Q4" s="1" t="s">
        <v>32</v>
      </c>
      <c r="R4" s="1" t="s">
        <v>33</v>
      </c>
      <c r="U4" s="4"/>
      <c r="V4" s="4"/>
      <c r="W4" s="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3.5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2"/>
      <c r="F5" s="2" t="s">
        <v>1</v>
      </c>
      <c r="G5" s="2" t="s">
        <v>81</v>
      </c>
      <c r="H5" s="2" t="s">
        <v>14</v>
      </c>
      <c r="I5" s="2" t="s">
        <v>81</v>
      </c>
      <c r="J5" s="2" t="s">
        <v>7</v>
      </c>
      <c r="K5" s="2"/>
      <c r="L5" s="11" t="s">
        <v>3</v>
      </c>
      <c r="M5" s="11" t="s">
        <v>8</v>
      </c>
      <c r="N5" s="2" t="s">
        <v>11</v>
      </c>
      <c r="O5" s="2" t="s">
        <v>5</v>
      </c>
      <c r="P5" s="5"/>
      <c r="Q5" s="19"/>
      <c r="R5" s="19"/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4.25" customHeight="1" thickTop="1">
      <c r="A6" s="6">
        <v>1</v>
      </c>
      <c r="B6" s="7">
        <v>45</v>
      </c>
      <c r="C6" s="24" t="s">
        <v>35</v>
      </c>
      <c r="D6" s="14" t="s">
        <v>101</v>
      </c>
      <c r="E6" s="23" t="s">
        <v>36</v>
      </c>
      <c r="F6" s="23"/>
      <c r="G6" s="14"/>
      <c r="H6" s="12"/>
      <c r="I6" s="12" t="s">
        <v>47</v>
      </c>
      <c r="J6" s="12"/>
      <c r="K6" s="9"/>
      <c r="L6" s="68">
        <f aca="true" t="shared" si="0" ref="L6:L12">(P6*60+Q6)/86400</f>
        <v>0.001773148148148148</v>
      </c>
      <c r="M6" s="69">
        <f aca="true" t="shared" si="1" ref="M6:M12">ROUNDDOWN(L6*86400/2,3)</f>
        <v>76.6</v>
      </c>
      <c r="N6" s="147">
        <f>(L6-L$6)*86400</f>
        <v>0</v>
      </c>
      <c r="O6" s="71" t="str">
        <f aca="true" t="shared" si="2" ref="O6:O12">IF(L6&lt;=140.1/86400,"КМС",IF(L6&lt;=150.9/86400,"I разр.",IF(L6&lt;=161.7/86400,"II разр.",IF(L6&lt;=175.2/86400,"III разр.",IF(L6&lt;=191.4/86400,"I юн.",IF(L6&lt;=213/86400,"II юн.",IF(L6&lt;=240/86400,"III юн.","")))))))</f>
        <v>II разр.</v>
      </c>
      <c r="P6" s="5">
        <v>2</v>
      </c>
      <c r="Q6" s="19">
        <v>33.2</v>
      </c>
      <c r="R6" s="19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4.25" customHeight="1">
      <c r="A7" s="6">
        <v>2</v>
      </c>
      <c r="B7" s="7">
        <v>43</v>
      </c>
      <c r="C7" s="7" t="s">
        <v>37</v>
      </c>
      <c r="D7" s="14" t="s">
        <v>102</v>
      </c>
      <c r="E7" s="23" t="s">
        <v>36</v>
      </c>
      <c r="F7" s="23"/>
      <c r="G7" s="14"/>
      <c r="H7" s="12"/>
      <c r="I7" s="12" t="s">
        <v>47</v>
      </c>
      <c r="J7" s="12"/>
      <c r="K7" s="8"/>
      <c r="L7" s="76">
        <f t="shared" si="0"/>
        <v>0.001800462962962963</v>
      </c>
      <c r="M7" s="29">
        <f t="shared" si="1"/>
        <v>77.78</v>
      </c>
      <c r="N7" s="146">
        <f>(L7-L$6)*86400</f>
        <v>2.3600000000000043</v>
      </c>
      <c r="O7" s="6" t="str">
        <f t="shared" si="2"/>
        <v>II разр.</v>
      </c>
      <c r="P7" s="5">
        <v>2</v>
      </c>
      <c r="Q7" s="19">
        <v>35.56</v>
      </c>
      <c r="R7" s="19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4.25" customHeight="1" thickBot="1">
      <c r="A8" s="30">
        <v>3</v>
      </c>
      <c r="B8" s="31">
        <v>44</v>
      </c>
      <c r="C8" s="31" t="s">
        <v>35</v>
      </c>
      <c r="D8" s="36" t="s">
        <v>100</v>
      </c>
      <c r="E8" s="72" t="s">
        <v>36</v>
      </c>
      <c r="F8" s="72"/>
      <c r="G8" s="36"/>
      <c r="H8" s="37"/>
      <c r="I8" s="37" t="s">
        <v>47</v>
      </c>
      <c r="J8" s="37"/>
      <c r="K8" s="77"/>
      <c r="L8" s="74">
        <f t="shared" si="0"/>
        <v>0.0018589120370370372</v>
      </c>
      <c r="M8" s="75">
        <f t="shared" si="1"/>
        <v>80.305</v>
      </c>
      <c r="N8" s="148">
        <f>(L8-L$6)*86400</f>
        <v>7.410000000000021</v>
      </c>
      <c r="O8" s="30" t="str">
        <f t="shared" si="2"/>
        <v>II разр.</v>
      </c>
      <c r="P8" s="5">
        <v>2</v>
      </c>
      <c r="Q8" s="19">
        <v>40.61</v>
      </c>
      <c r="R8" s="19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4.25" customHeight="1" thickTop="1">
      <c r="A9" s="6">
        <v>1</v>
      </c>
      <c r="B9" s="7">
        <v>55</v>
      </c>
      <c r="C9" s="7" t="s">
        <v>35</v>
      </c>
      <c r="D9" s="14" t="s">
        <v>144</v>
      </c>
      <c r="E9" s="23" t="s">
        <v>56</v>
      </c>
      <c r="F9" s="23">
        <v>35731</v>
      </c>
      <c r="G9" s="14"/>
      <c r="H9" s="12"/>
      <c r="I9" s="12" t="s">
        <v>145</v>
      </c>
      <c r="J9" s="12"/>
      <c r="K9" s="9"/>
      <c r="L9" s="76">
        <f t="shared" si="0"/>
        <v>0.0015849537037037037</v>
      </c>
      <c r="M9" s="29">
        <f t="shared" si="1"/>
        <v>68.47</v>
      </c>
      <c r="N9" s="146">
        <f>(L9-L$9)*86400</f>
        <v>0</v>
      </c>
      <c r="O9" s="6" t="str">
        <f t="shared" si="2"/>
        <v>КМС</v>
      </c>
      <c r="P9" s="5">
        <v>2</v>
      </c>
      <c r="Q9" s="19">
        <v>16.94</v>
      </c>
      <c r="R9" s="19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4.25" customHeight="1">
      <c r="A10" s="6">
        <v>2</v>
      </c>
      <c r="B10" s="7">
        <v>60</v>
      </c>
      <c r="C10" s="7" t="s">
        <v>37</v>
      </c>
      <c r="D10" s="14" t="s">
        <v>96</v>
      </c>
      <c r="E10" s="23" t="s">
        <v>56</v>
      </c>
      <c r="F10" s="23">
        <v>35645</v>
      </c>
      <c r="G10" s="14"/>
      <c r="H10" s="12" t="s">
        <v>146</v>
      </c>
      <c r="I10" s="12" t="s">
        <v>82</v>
      </c>
      <c r="J10" s="12"/>
      <c r="K10" s="8"/>
      <c r="L10" s="76">
        <f t="shared" si="0"/>
        <v>0.0016979166666666666</v>
      </c>
      <c r="M10" s="29">
        <f t="shared" si="1"/>
        <v>73.35</v>
      </c>
      <c r="N10" s="146">
        <f>(L10-L$9)*86400</f>
        <v>9.759999999999998</v>
      </c>
      <c r="O10" s="6" t="str">
        <f t="shared" si="2"/>
        <v>I разр.</v>
      </c>
      <c r="P10" s="5">
        <v>2</v>
      </c>
      <c r="Q10" s="19">
        <v>26.7</v>
      </c>
      <c r="R10" s="19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4.25" customHeight="1">
      <c r="A11" s="6" t="s">
        <v>126</v>
      </c>
      <c r="B11" s="7">
        <v>62</v>
      </c>
      <c r="C11" s="7" t="s">
        <v>35</v>
      </c>
      <c r="D11" s="14" t="s">
        <v>147</v>
      </c>
      <c r="E11" s="23" t="s">
        <v>148</v>
      </c>
      <c r="F11" s="23">
        <v>35101</v>
      </c>
      <c r="G11" s="14"/>
      <c r="H11" s="12"/>
      <c r="I11" s="12" t="s">
        <v>38</v>
      </c>
      <c r="J11" s="12"/>
      <c r="K11" s="9"/>
      <c r="L11" s="76">
        <f t="shared" si="0"/>
        <v>0.0015494212962962964</v>
      </c>
      <c r="M11" s="29">
        <f t="shared" si="1"/>
        <v>66.935</v>
      </c>
      <c r="N11" s="146">
        <f>(L11-L$9)*86400</f>
        <v>-3.069999999999991</v>
      </c>
      <c r="O11" s="6" t="str">
        <f t="shared" si="2"/>
        <v>КМС</v>
      </c>
      <c r="P11" s="5">
        <v>2</v>
      </c>
      <c r="Q11" s="19">
        <v>13.87</v>
      </c>
      <c r="R11" s="19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4.25" customHeight="1">
      <c r="A12" s="6" t="s">
        <v>126</v>
      </c>
      <c r="B12" s="7">
        <v>66</v>
      </c>
      <c r="C12" s="7" t="s">
        <v>37</v>
      </c>
      <c r="D12" s="14" t="s">
        <v>149</v>
      </c>
      <c r="E12" s="23" t="s">
        <v>26</v>
      </c>
      <c r="F12" s="23"/>
      <c r="G12" s="14"/>
      <c r="H12" s="12"/>
      <c r="I12" s="12" t="s">
        <v>38</v>
      </c>
      <c r="J12" s="12"/>
      <c r="K12" s="8"/>
      <c r="L12" s="76">
        <f t="shared" si="0"/>
        <v>0.0016347222222222223</v>
      </c>
      <c r="M12" s="29">
        <f t="shared" si="1"/>
        <v>70.62</v>
      </c>
      <c r="N12" s="146">
        <f>(L12-L$9)*86400</f>
        <v>4.300000000000011</v>
      </c>
      <c r="O12" s="6" t="str">
        <f t="shared" si="2"/>
        <v>I разр.</v>
      </c>
      <c r="P12" s="5">
        <v>2</v>
      </c>
      <c r="Q12" s="19">
        <v>21.24</v>
      </c>
      <c r="R12" s="19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.5" customHeight="1" thickBot="1">
      <c r="A13" s="30"/>
      <c r="B13" s="31"/>
      <c r="C13" s="31"/>
      <c r="D13" s="36"/>
      <c r="E13" s="72"/>
      <c r="F13" s="31"/>
      <c r="G13" s="31"/>
      <c r="H13" s="37"/>
      <c r="I13" s="31"/>
      <c r="J13" s="37"/>
      <c r="K13" s="73"/>
      <c r="L13" s="74"/>
      <c r="M13" s="75"/>
      <c r="N13" s="67"/>
      <c r="O13" s="30"/>
      <c r="P13" s="5"/>
      <c r="Q13" s="19"/>
      <c r="R13" s="19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5.25" customHeight="1" thickTop="1">
      <c r="A14" s="6"/>
      <c r="B14" s="7"/>
      <c r="C14" s="7"/>
      <c r="D14" s="16"/>
      <c r="E14" s="26"/>
      <c r="F14" s="17"/>
      <c r="G14" s="17"/>
      <c r="H14" s="13"/>
      <c r="I14" s="12"/>
      <c r="J14" s="12"/>
      <c r="K14" s="8"/>
      <c r="L14" s="21"/>
      <c r="M14" s="29"/>
      <c r="N14" s="28"/>
      <c r="O14" s="6"/>
      <c r="P14" s="5"/>
      <c r="Q14" s="19"/>
      <c r="R14" s="19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ht="3.75" customHeight="1"/>
    <row r="16" ht="12.75" customHeight="1"/>
    <row r="17" ht="3.75" customHeight="1"/>
    <row r="18" spans="2:15" ht="13.5" customHeight="1">
      <c r="B18" s="94" t="s">
        <v>150</v>
      </c>
      <c r="D18" s="95"/>
      <c r="E18" s="95"/>
      <c r="F18" s="95"/>
      <c r="G18" s="96"/>
      <c r="H18" s="96"/>
      <c r="L18" s="104" t="s">
        <v>121</v>
      </c>
      <c r="O18" s="97"/>
    </row>
    <row r="19" spans="2:15" ht="13.5" customHeight="1">
      <c r="B19" s="94" t="s">
        <v>151</v>
      </c>
      <c r="D19" s="98"/>
      <c r="E19" s="99"/>
      <c r="F19" s="100"/>
      <c r="G19" s="96"/>
      <c r="H19" s="96"/>
      <c r="I19" s="13"/>
      <c r="L19" s="104" t="s">
        <v>122</v>
      </c>
      <c r="O19" s="97"/>
    </row>
    <row r="20" spans="1:37" ht="13.5" customHeight="1">
      <c r="A20" s="6"/>
      <c r="B20" s="7"/>
      <c r="C20" s="7"/>
      <c r="D20" s="16"/>
      <c r="E20" s="26"/>
      <c r="F20" s="17"/>
      <c r="G20" s="17"/>
      <c r="H20" s="13"/>
      <c r="I20" s="12"/>
      <c r="J20" s="12"/>
      <c r="K20" s="8"/>
      <c r="L20" s="104" t="s">
        <v>123</v>
      </c>
      <c r="M20" s="29"/>
      <c r="N20" s="28"/>
      <c r="O20" s="6"/>
      <c r="P20" s="5"/>
      <c r="Q20" s="19"/>
      <c r="R20" s="19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4" spans="2:17" ht="27" customHeight="1">
      <c r="B24" s="15"/>
      <c r="C24" s="169" t="s">
        <v>166</v>
      </c>
      <c r="D24" s="169"/>
      <c r="E24" s="169"/>
      <c r="F24" s="169"/>
      <c r="G24" s="169"/>
      <c r="H24" s="169"/>
      <c r="I24" s="169"/>
      <c r="J24" s="169"/>
      <c r="K24" s="15"/>
      <c r="L24" s="18" t="s">
        <v>39</v>
      </c>
      <c r="M24" s="15"/>
      <c r="N24" s="15"/>
      <c r="O24" s="15"/>
      <c r="P24" s="3"/>
      <c r="Q24" s="4" t="s">
        <v>34</v>
      </c>
    </row>
    <row r="25" spans="1:17" ht="13.5" thickBot="1">
      <c r="A25" s="2" t="s">
        <v>4</v>
      </c>
      <c r="B25" s="2" t="s">
        <v>0</v>
      </c>
      <c r="C25" s="10" t="s">
        <v>6</v>
      </c>
      <c r="D25" s="2" t="s">
        <v>2</v>
      </c>
      <c r="E25" s="2"/>
      <c r="F25" s="2" t="s">
        <v>1</v>
      </c>
      <c r="G25" s="2" t="s">
        <v>81</v>
      </c>
      <c r="H25" s="2" t="s">
        <v>14</v>
      </c>
      <c r="I25" s="2" t="s">
        <v>81</v>
      </c>
      <c r="J25" s="2" t="s">
        <v>7</v>
      </c>
      <c r="K25" s="2"/>
      <c r="L25" s="11" t="s">
        <v>3</v>
      </c>
      <c r="M25" s="11" t="s">
        <v>8</v>
      </c>
      <c r="N25" s="11" t="s">
        <v>11</v>
      </c>
      <c r="O25" s="2" t="s">
        <v>5</v>
      </c>
      <c r="P25" s="3"/>
      <c r="Q25" s="19"/>
    </row>
    <row r="26" spans="1:17" ht="15.75" customHeight="1" thickTop="1">
      <c r="A26" s="6">
        <v>1</v>
      </c>
      <c r="B26" s="24">
        <v>140</v>
      </c>
      <c r="C26" s="24" t="s">
        <v>37</v>
      </c>
      <c r="D26" s="14" t="s">
        <v>72</v>
      </c>
      <c r="E26" s="23" t="s">
        <v>36</v>
      </c>
      <c r="F26" s="23">
        <v>36077</v>
      </c>
      <c r="G26" s="14"/>
      <c r="H26" s="12"/>
      <c r="I26" s="12" t="s">
        <v>47</v>
      </c>
      <c r="J26" s="12"/>
      <c r="K26" s="40"/>
      <c r="L26" s="68">
        <v>0.001375</v>
      </c>
      <c r="M26" s="69">
        <v>59.4</v>
      </c>
      <c r="N26" s="66">
        <v>0</v>
      </c>
      <c r="O26" s="71" t="s">
        <v>60</v>
      </c>
      <c r="P26" s="3">
        <v>1</v>
      </c>
      <c r="Q26" s="19">
        <v>58.8</v>
      </c>
    </row>
    <row r="27" spans="1:17" ht="15.75" customHeight="1">
      <c r="A27" s="6">
        <v>2</v>
      </c>
      <c r="B27" s="7">
        <v>146</v>
      </c>
      <c r="C27" s="7" t="s">
        <v>37</v>
      </c>
      <c r="D27" s="14" t="s">
        <v>104</v>
      </c>
      <c r="E27" s="23" t="s">
        <v>36</v>
      </c>
      <c r="F27" s="23"/>
      <c r="G27" s="14"/>
      <c r="H27" s="12"/>
      <c r="I27" s="12" t="s">
        <v>47</v>
      </c>
      <c r="J27" s="12"/>
      <c r="K27" s="12"/>
      <c r="L27" s="76">
        <v>0.0014743055555555555</v>
      </c>
      <c r="M27" s="29">
        <v>63.69</v>
      </c>
      <c r="N27" s="28">
        <v>8.580000000000004</v>
      </c>
      <c r="O27" s="6" t="s">
        <v>60</v>
      </c>
      <c r="P27" s="3">
        <v>2</v>
      </c>
      <c r="Q27" s="19">
        <v>7.38</v>
      </c>
    </row>
    <row r="28" spans="1:17" ht="15.75" customHeight="1">
      <c r="A28" s="6">
        <v>3</v>
      </c>
      <c r="B28" s="7">
        <v>111</v>
      </c>
      <c r="C28" s="7" t="s">
        <v>35</v>
      </c>
      <c r="D28" s="14" t="s">
        <v>51</v>
      </c>
      <c r="E28" s="23" t="s">
        <v>36</v>
      </c>
      <c r="F28" s="23">
        <v>36255</v>
      </c>
      <c r="G28" s="14"/>
      <c r="H28" s="12"/>
      <c r="I28" s="12" t="s">
        <v>38</v>
      </c>
      <c r="J28" s="12"/>
      <c r="K28" s="12"/>
      <c r="L28" s="76">
        <v>0.0014811342592592593</v>
      </c>
      <c r="M28" s="29">
        <v>63.985</v>
      </c>
      <c r="N28" s="28">
        <v>9.17000000000001</v>
      </c>
      <c r="O28" s="6" t="s">
        <v>60</v>
      </c>
      <c r="P28" s="3">
        <v>2</v>
      </c>
      <c r="Q28" s="19">
        <v>7.97</v>
      </c>
    </row>
    <row r="29" spans="1:17" ht="15.75" customHeight="1">
      <c r="A29" s="6">
        <v>4</v>
      </c>
      <c r="B29" s="7">
        <v>145</v>
      </c>
      <c r="C29" s="7" t="s">
        <v>35</v>
      </c>
      <c r="D29" s="14" t="s">
        <v>109</v>
      </c>
      <c r="E29" s="23" t="s">
        <v>36</v>
      </c>
      <c r="F29" s="23"/>
      <c r="G29" s="14"/>
      <c r="H29" s="12"/>
      <c r="I29" s="12" t="s">
        <v>47</v>
      </c>
      <c r="J29" s="12"/>
      <c r="K29" s="27"/>
      <c r="L29" s="76">
        <v>0.0014832175925925926</v>
      </c>
      <c r="M29" s="29">
        <v>64.075</v>
      </c>
      <c r="N29" s="28">
        <v>9.350000000000009</v>
      </c>
      <c r="O29" s="6" t="s">
        <v>57</v>
      </c>
      <c r="P29" s="3">
        <v>2</v>
      </c>
      <c r="Q29" s="19">
        <v>8.15</v>
      </c>
    </row>
    <row r="30" spans="1:17" ht="15.75" customHeight="1">
      <c r="A30" s="6">
        <v>5</v>
      </c>
      <c r="B30" s="7">
        <v>138</v>
      </c>
      <c r="C30" s="7" t="s">
        <v>35</v>
      </c>
      <c r="D30" s="16" t="s">
        <v>70</v>
      </c>
      <c r="E30" s="26" t="s">
        <v>36</v>
      </c>
      <c r="F30" s="26">
        <v>36535</v>
      </c>
      <c r="G30" s="16"/>
      <c r="H30" s="13"/>
      <c r="I30" s="13" t="s">
        <v>38</v>
      </c>
      <c r="J30" s="13"/>
      <c r="K30" s="27"/>
      <c r="L30" s="76">
        <v>0.0014930555555555556</v>
      </c>
      <c r="M30" s="29">
        <v>64.5</v>
      </c>
      <c r="N30" s="28">
        <v>10.200000000000014</v>
      </c>
      <c r="O30" s="6" t="s">
        <v>57</v>
      </c>
      <c r="P30" s="3">
        <v>2</v>
      </c>
      <c r="Q30" s="19">
        <v>9</v>
      </c>
    </row>
    <row r="31" spans="1:17" ht="15.75" customHeight="1">
      <c r="A31" s="6">
        <v>6</v>
      </c>
      <c r="B31" s="7">
        <v>147</v>
      </c>
      <c r="C31" s="7" t="s">
        <v>37</v>
      </c>
      <c r="D31" s="16" t="s">
        <v>106</v>
      </c>
      <c r="E31" s="26" t="s">
        <v>36</v>
      </c>
      <c r="F31" s="26"/>
      <c r="G31" s="16"/>
      <c r="H31" s="13"/>
      <c r="I31" s="13" t="s">
        <v>47</v>
      </c>
      <c r="J31" s="13"/>
      <c r="K31" s="12"/>
      <c r="L31" s="76">
        <v>0.0014996527777777777</v>
      </c>
      <c r="M31" s="29">
        <v>64.785</v>
      </c>
      <c r="N31" s="28">
        <v>10.77</v>
      </c>
      <c r="O31" s="6" t="s">
        <v>57</v>
      </c>
      <c r="P31" s="3">
        <v>2</v>
      </c>
      <c r="Q31" s="19">
        <v>9.57</v>
      </c>
    </row>
    <row r="32" spans="1:17" ht="15.75" customHeight="1">
      <c r="A32" s="6">
        <v>7</v>
      </c>
      <c r="B32" s="7">
        <v>117</v>
      </c>
      <c r="C32" s="7" t="s">
        <v>37</v>
      </c>
      <c r="D32" s="14" t="s">
        <v>50</v>
      </c>
      <c r="E32" s="7" t="s">
        <v>36</v>
      </c>
      <c r="F32" s="23">
        <v>36274</v>
      </c>
      <c r="G32" s="14"/>
      <c r="H32" s="12"/>
      <c r="I32" s="12" t="s">
        <v>38</v>
      </c>
      <c r="J32" s="12"/>
      <c r="K32" s="12"/>
      <c r="L32" s="76">
        <v>0.001505324074074074</v>
      </c>
      <c r="M32" s="29">
        <v>65.03</v>
      </c>
      <c r="N32" s="28">
        <v>11.260000000000007</v>
      </c>
      <c r="O32" s="6" t="s">
        <v>57</v>
      </c>
      <c r="P32" s="3">
        <v>2</v>
      </c>
      <c r="Q32" s="19">
        <v>10.06</v>
      </c>
    </row>
    <row r="33" spans="1:17" ht="15.75" customHeight="1">
      <c r="A33" s="6">
        <v>8</v>
      </c>
      <c r="B33" s="7">
        <v>148</v>
      </c>
      <c r="C33" s="7" t="s">
        <v>35</v>
      </c>
      <c r="D33" s="14" t="s">
        <v>114</v>
      </c>
      <c r="E33" s="23" t="s">
        <v>36</v>
      </c>
      <c r="F33" s="23"/>
      <c r="G33" s="14"/>
      <c r="H33" s="12"/>
      <c r="I33" s="12" t="s">
        <v>47</v>
      </c>
      <c r="J33" s="12"/>
      <c r="K33" s="27"/>
      <c r="L33" s="76">
        <v>0.0015075231481481482</v>
      </c>
      <c r="M33" s="29">
        <v>65.125</v>
      </c>
      <c r="N33" s="28">
        <v>11.450000000000015</v>
      </c>
      <c r="O33" s="6" t="s">
        <v>57</v>
      </c>
      <c r="P33" s="3">
        <v>2</v>
      </c>
      <c r="Q33" s="19">
        <v>10.25</v>
      </c>
    </row>
    <row r="34" spans="1:17" ht="15.75" customHeight="1">
      <c r="A34" s="6">
        <v>9</v>
      </c>
      <c r="B34" s="7">
        <v>143</v>
      </c>
      <c r="C34" s="7" t="s">
        <v>37</v>
      </c>
      <c r="D34" s="14" t="s">
        <v>105</v>
      </c>
      <c r="E34" s="23" t="s">
        <v>36</v>
      </c>
      <c r="F34" s="23"/>
      <c r="G34" s="149"/>
      <c r="H34" s="12"/>
      <c r="I34" s="12" t="s">
        <v>47</v>
      </c>
      <c r="J34" s="12"/>
      <c r="K34" s="27"/>
      <c r="L34" s="76">
        <v>0.001542476851851852</v>
      </c>
      <c r="M34" s="29">
        <v>66.635</v>
      </c>
      <c r="N34" s="28">
        <v>14.470000000000015</v>
      </c>
      <c r="O34" s="6" t="s">
        <v>57</v>
      </c>
      <c r="P34" s="3">
        <v>2</v>
      </c>
      <c r="Q34" s="19">
        <v>13.27</v>
      </c>
    </row>
    <row r="35" spans="1:17" ht="15.75" customHeight="1">
      <c r="A35" s="6">
        <v>10</v>
      </c>
      <c r="B35" s="7">
        <v>144</v>
      </c>
      <c r="C35" s="7" t="s">
        <v>35</v>
      </c>
      <c r="D35" s="14" t="s">
        <v>110</v>
      </c>
      <c r="E35" s="23" t="s">
        <v>36</v>
      </c>
      <c r="F35" s="23"/>
      <c r="G35" s="14"/>
      <c r="H35" s="12"/>
      <c r="I35" s="12" t="s">
        <v>47</v>
      </c>
      <c r="J35" s="12"/>
      <c r="K35" s="27"/>
      <c r="L35" s="76">
        <v>0.0015541666666666666</v>
      </c>
      <c r="M35" s="29">
        <v>67.14</v>
      </c>
      <c r="N35" s="28">
        <v>15.48</v>
      </c>
      <c r="O35" s="6" t="s">
        <v>57</v>
      </c>
      <c r="P35" s="3">
        <v>2</v>
      </c>
      <c r="Q35" s="19">
        <v>14.28</v>
      </c>
    </row>
    <row r="36" spans="1:17" ht="15.75" customHeight="1">
      <c r="A36" s="6">
        <v>11</v>
      </c>
      <c r="B36" s="7">
        <v>134</v>
      </c>
      <c r="C36" s="7" t="s">
        <v>35</v>
      </c>
      <c r="D36" s="14" t="s">
        <v>54</v>
      </c>
      <c r="E36" s="23" t="s">
        <v>36</v>
      </c>
      <c r="F36" s="23">
        <v>36139</v>
      </c>
      <c r="G36" s="14"/>
      <c r="H36" s="12"/>
      <c r="I36" s="12" t="s">
        <v>38</v>
      </c>
      <c r="J36" s="12"/>
      <c r="K36" s="12"/>
      <c r="L36" s="76">
        <v>0.0015989583333333333</v>
      </c>
      <c r="M36" s="29">
        <v>69.075</v>
      </c>
      <c r="N36" s="28">
        <v>19.350000000000005</v>
      </c>
      <c r="O36" s="6" t="s">
        <v>58</v>
      </c>
      <c r="P36" s="3">
        <v>2</v>
      </c>
      <c r="Q36" s="19">
        <v>18.15</v>
      </c>
    </row>
    <row r="37" spans="1:17" ht="15.75" customHeight="1">
      <c r="A37" s="6" t="s">
        <v>126</v>
      </c>
      <c r="B37" s="7">
        <v>169</v>
      </c>
      <c r="C37" s="7" t="s">
        <v>37</v>
      </c>
      <c r="D37" s="16" t="s">
        <v>163</v>
      </c>
      <c r="E37" s="17" t="s">
        <v>25</v>
      </c>
      <c r="F37" s="26"/>
      <c r="G37" s="16"/>
      <c r="H37" s="13"/>
      <c r="I37" s="13" t="s">
        <v>82</v>
      </c>
      <c r="J37" s="13"/>
      <c r="K37" s="12"/>
      <c r="L37" s="76">
        <v>0.001511111111111111</v>
      </c>
      <c r="M37" s="29">
        <v>65.28</v>
      </c>
      <c r="N37" s="28">
        <v>11.760000000000003</v>
      </c>
      <c r="O37" s="6" t="s">
        <v>57</v>
      </c>
      <c r="P37" s="3">
        <v>2</v>
      </c>
      <c r="Q37" s="19">
        <v>10.56</v>
      </c>
    </row>
    <row r="38" spans="1:17" ht="15.75" customHeight="1">
      <c r="A38" s="6" t="s">
        <v>126</v>
      </c>
      <c r="B38" s="7">
        <v>173</v>
      </c>
      <c r="C38" s="7" t="s">
        <v>35</v>
      </c>
      <c r="D38" s="14" t="s">
        <v>164</v>
      </c>
      <c r="E38" s="23" t="s">
        <v>25</v>
      </c>
      <c r="F38" s="23"/>
      <c r="G38" s="14"/>
      <c r="H38" s="12"/>
      <c r="I38" s="12" t="s">
        <v>162</v>
      </c>
      <c r="J38" s="12"/>
      <c r="K38" s="27"/>
      <c r="L38" s="76">
        <v>0.0015207175925925924</v>
      </c>
      <c r="M38" s="29">
        <v>65.695</v>
      </c>
      <c r="N38" s="28">
        <v>12.58999999999999</v>
      </c>
      <c r="O38" s="6" t="s">
        <v>57</v>
      </c>
      <c r="P38" s="3">
        <v>2</v>
      </c>
      <c r="Q38" s="19">
        <v>11.39</v>
      </c>
    </row>
    <row r="39" spans="1:17" ht="13.5" hidden="1" thickBot="1">
      <c r="A39" s="30"/>
      <c r="B39" s="31"/>
      <c r="C39" s="31"/>
      <c r="D39" s="32"/>
      <c r="E39" s="33"/>
      <c r="F39" s="34"/>
      <c r="G39" s="34"/>
      <c r="H39" s="35"/>
      <c r="I39" s="35"/>
      <c r="J39" s="35"/>
      <c r="K39" s="37"/>
      <c r="L39" s="74"/>
      <c r="M39" s="75"/>
      <c r="N39" s="67"/>
      <c r="O39" s="30"/>
      <c r="P39" s="3"/>
      <c r="Q39" s="19"/>
    </row>
    <row r="40" spans="1:17" ht="4.5" customHeight="1" thickBot="1">
      <c r="A40" s="30"/>
      <c r="B40" s="31"/>
      <c r="C40" s="31"/>
      <c r="D40" s="36"/>
      <c r="E40" s="72"/>
      <c r="F40" s="31"/>
      <c r="G40" s="31"/>
      <c r="H40" s="37"/>
      <c r="I40" s="37"/>
      <c r="J40" s="37"/>
      <c r="K40" s="77"/>
      <c r="L40" s="74"/>
      <c r="M40" s="75"/>
      <c r="N40" s="67"/>
      <c r="O40" s="30"/>
      <c r="P40" s="3"/>
      <c r="Q40" s="19"/>
    </row>
    <row r="41" spans="1:17" ht="13.5" thickTop="1">
      <c r="A41" s="6"/>
      <c r="B41" s="7"/>
      <c r="C41" s="7"/>
      <c r="D41" s="16"/>
      <c r="E41" s="26"/>
      <c r="F41" s="17"/>
      <c r="G41" s="17"/>
      <c r="H41" s="13"/>
      <c r="I41" s="13"/>
      <c r="J41" s="13"/>
      <c r="K41" s="27"/>
      <c r="L41" s="21"/>
      <c r="M41" s="29"/>
      <c r="N41" s="28"/>
      <c r="O41" s="6"/>
      <c r="P41" s="3"/>
      <c r="Q41" s="19"/>
    </row>
    <row r="42" spans="2:15" ht="12.75">
      <c r="B42" s="94" t="s">
        <v>165</v>
      </c>
      <c r="D42" s="95"/>
      <c r="E42" s="95"/>
      <c r="F42" s="95"/>
      <c r="G42" s="96"/>
      <c r="H42" s="96"/>
      <c r="L42" s="104" t="s">
        <v>121</v>
      </c>
      <c r="O42" s="97"/>
    </row>
    <row r="43" spans="2:15" ht="12.75">
      <c r="B43" s="94" t="s">
        <v>167</v>
      </c>
      <c r="D43" s="98"/>
      <c r="E43" s="99"/>
      <c r="F43" s="100"/>
      <c r="G43" s="96"/>
      <c r="H43" s="96"/>
      <c r="I43" s="13"/>
      <c r="L43" s="104" t="s">
        <v>122</v>
      </c>
      <c r="O43" s="97"/>
    </row>
    <row r="44" spans="1:17" ht="12.75">
      <c r="A44" s="6"/>
      <c r="B44" s="7"/>
      <c r="C44" s="7"/>
      <c r="D44" s="16"/>
      <c r="E44" s="26"/>
      <c r="F44" s="17"/>
      <c r="G44" s="17"/>
      <c r="H44" s="13"/>
      <c r="I44" s="12"/>
      <c r="J44" s="12"/>
      <c r="K44" s="8"/>
      <c r="L44" s="104" t="s">
        <v>123</v>
      </c>
      <c r="M44" s="29"/>
      <c r="N44" s="28"/>
      <c r="O44" s="6"/>
      <c r="P44" s="5"/>
      <c r="Q44" s="19"/>
    </row>
  </sheetData>
  <sheetProtection/>
  <mergeCells count="6">
    <mergeCell ref="C4:J4"/>
    <mergeCell ref="A1:O1"/>
    <mergeCell ref="A2:O2"/>
    <mergeCell ref="A3:D3"/>
    <mergeCell ref="J3:O3"/>
    <mergeCell ref="C24:J24"/>
  </mergeCells>
  <printOptions/>
  <pageMargins left="0.5905511811023623" right="0.3937007874015748" top="0.3937007874015748" bottom="0.3937007874015748" header="0.5118110236220472" footer="0.3937007874015748"/>
  <pageSetup horizontalDpi="600" verticalDpi="600" orientation="portrait" paperSize="9" scale="110" r:id="rId2"/>
  <headerFooter alignWithMargins="0">
    <oddFooter>&amp;L&amp;"Times New Roman,курсив"Главный судья соревнований&amp;R&amp;"Times New Roman,полужирный"Е.В. Лапина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tabColor rgb="FFFFFF00"/>
  </sheetPr>
  <dimension ref="A1:AK42"/>
  <sheetViews>
    <sheetView view="pageBreakPreview" zoomScale="115" zoomScaleNormal="115" zoomScaleSheetLayoutView="115" zoomScalePageLayoutView="0" workbookViewId="0" topLeftCell="A1">
      <selection activeCell="E41" sqref="E41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1.00390625" style="1" customWidth="1"/>
    <col min="5" max="5" width="6.7109375" style="1" customWidth="1"/>
    <col min="6" max="7" width="9.8515625" style="1" hidden="1" customWidth="1"/>
    <col min="8" max="8" width="20.421875" style="1" hidden="1" customWidth="1"/>
    <col min="9" max="9" width="20.7109375" style="1" customWidth="1"/>
    <col min="10" max="10" width="14.7109375" style="1" hidden="1" customWidth="1"/>
    <col min="11" max="11" width="0.71875" style="1" hidden="1" customWidth="1"/>
    <col min="12" max="12" width="7.8515625" style="1" customWidth="1"/>
    <col min="13" max="13" width="7.28125" style="1" hidden="1" customWidth="1"/>
    <col min="14" max="14" width="6.7109375" style="1" customWidth="1"/>
    <col min="15" max="15" width="7.8515625" style="1" customWidth="1"/>
    <col min="16" max="16" width="5.140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4" customHeight="1">
      <c r="A1" s="165" t="str">
        <f>N_sor1</f>
        <v>Соревнования по конькобежному спорту,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24" customHeight="1">
      <c r="A2" s="165" t="str">
        <f>N_sor2</f>
        <v> посвященные "Дню Защитника Отечества"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ht="33.75" customHeight="1">
      <c r="A3" s="166" t="s">
        <v>23</v>
      </c>
      <c r="B3" s="166"/>
      <c r="C3" s="166"/>
      <c r="D3" s="166"/>
      <c r="E3" s="92"/>
      <c r="F3" s="92"/>
      <c r="G3" s="92"/>
      <c r="H3" s="92"/>
      <c r="I3" s="92"/>
      <c r="J3" s="167" t="str">
        <f>D_d2</f>
        <v>22 февраля 2014 г.</v>
      </c>
      <c r="K3" s="168"/>
      <c r="L3" s="168"/>
      <c r="M3" s="168"/>
      <c r="N3" s="168"/>
      <c r="O3" s="168"/>
    </row>
    <row r="4" spans="2:31" ht="33.75" customHeight="1">
      <c r="B4" s="15"/>
      <c r="C4" s="164" t="s">
        <v>134</v>
      </c>
      <c r="D4" s="164"/>
      <c r="E4" s="164"/>
      <c r="F4" s="164"/>
      <c r="G4" s="164"/>
      <c r="H4" s="164"/>
      <c r="I4" s="164"/>
      <c r="J4" s="164"/>
      <c r="K4" s="15"/>
      <c r="L4" s="18" t="str">
        <f>const!C11</f>
        <v>1000 метров</v>
      </c>
      <c r="M4" s="15"/>
      <c r="N4" s="15"/>
      <c r="O4" s="15"/>
      <c r="P4" s="5"/>
      <c r="Q4" s="1">
        <v>41.5</v>
      </c>
      <c r="R4" s="1">
        <v>38.7</v>
      </c>
      <c r="S4" s="4"/>
      <c r="T4" s="4"/>
      <c r="U4" s="4"/>
      <c r="V4" s="4"/>
      <c r="W4" s="7"/>
      <c r="X4" s="4"/>
      <c r="Y4" s="4"/>
      <c r="Z4" s="4"/>
      <c r="AA4" s="4"/>
      <c r="AB4" s="4"/>
      <c r="AC4" s="4"/>
      <c r="AD4" s="4"/>
      <c r="AE4" s="4"/>
    </row>
    <row r="5" spans="1:31" ht="18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2"/>
      <c r="F5" s="2" t="s">
        <v>1</v>
      </c>
      <c r="G5" s="2"/>
      <c r="H5" s="2" t="s">
        <v>14</v>
      </c>
      <c r="I5" s="2" t="s">
        <v>81</v>
      </c>
      <c r="J5" s="2" t="s">
        <v>7</v>
      </c>
      <c r="K5" s="2"/>
      <c r="L5" s="11" t="s">
        <v>3</v>
      </c>
      <c r="M5" s="11" t="s">
        <v>8</v>
      </c>
      <c r="N5" s="11" t="s">
        <v>11</v>
      </c>
      <c r="O5" s="2" t="s">
        <v>5</v>
      </c>
      <c r="P5" s="5"/>
      <c r="Q5" s="19"/>
      <c r="R5" s="19"/>
      <c r="S5" s="4"/>
      <c r="T5" s="4"/>
      <c r="U5" s="4"/>
      <c r="V5" s="4"/>
      <c r="W5" s="7"/>
      <c r="X5" s="4"/>
      <c r="Y5" s="4"/>
      <c r="Z5" s="4"/>
      <c r="AA5" s="4"/>
      <c r="AB5" s="4"/>
      <c r="AC5" s="4"/>
      <c r="AD5" s="4"/>
      <c r="AE5" s="4"/>
    </row>
    <row r="6" spans="1:31" ht="15" customHeight="1" thickTop="1">
      <c r="A6" s="6">
        <v>1</v>
      </c>
      <c r="B6" s="7">
        <v>33</v>
      </c>
      <c r="C6" s="24" t="s">
        <v>37</v>
      </c>
      <c r="D6" s="14" t="s">
        <v>45</v>
      </c>
      <c r="E6" s="23" t="s">
        <v>36</v>
      </c>
      <c r="F6" s="23">
        <v>35987</v>
      </c>
      <c r="G6" s="7"/>
      <c r="H6" s="12"/>
      <c r="I6" s="12" t="s">
        <v>38</v>
      </c>
      <c r="J6" s="12"/>
      <c r="K6" s="8"/>
      <c r="L6" s="68">
        <f>(P6*60+Q6)/86400</f>
        <v>0.0010887731481481482</v>
      </c>
      <c r="M6" s="46">
        <f aca="true" t="shared" si="0" ref="M6:M11">ROUNDDOWN(L6*86400/2,3)</f>
        <v>47.035</v>
      </c>
      <c r="N6" s="70">
        <f>(L6-L$6)*86400</f>
        <v>0</v>
      </c>
      <c r="O6" s="6" t="str">
        <f aca="true" t="shared" si="1" ref="O6:O11">IF(L6&lt;=89.4/86400,"КМС",IF(L6&lt;=95.8/86400,"I разр.",IF(L6&lt;=102/86400,"II разр.",IF(L6&lt;=110/86400,"III разр.",IF(L6&lt;=119.6/86400,"I юн.",IF(L6&lt;=132.4/86400,"II юн.",IF(L6&lt;=148.4/86400,"III юн.","")))))))</f>
        <v>I разр.</v>
      </c>
      <c r="P6" s="5">
        <v>1</v>
      </c>
      <c r="Q6" s="19">
        <v>34.07</v>
      </c>
      <c r="R6" s="19"/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5" customHeight="1">
      <c r="A7" s="6">
        <v>2</v>
      </c>
      <c r="B7" s="7">
        <v>38</v>
      </c>
      <c r="C7" s="7" t="s">
        <v>37</v>
      </c>
      <c r="D7" s="14" t="s">
        <v>88</v>
      </c>
      <c r="E7" s="23" t="s">
        <v>36</v>
      </c>
      <c r="F7" s="23">
        <v>36183</v>
      </c>
      <c r="G7" s="7"/>
      <c r="H7" s="12"/>
      <c r="I7" s="12" t="s">
        <v>38</v>
      </c>
      <c r="J7" s="12"/>
      <c r="K7" s="8"/>
      <c r="L7" s="76">
        <f>(P7*60+Q7)/86400</f>
        <v>0.0012820601851851853</v>
      </c>
      <c r="M7" s="29">
        <f t="shared" si="0"/>
        <v>55.385</v>
      </c>
      <c r="N7" s="28">
        <f>(L7-L$6)*86400</f>
        <v>16.70000000000001</v>
      </c>
      <c r="O7" s="6" t="str">
        <f t="shared" si="1"/>
        <v>I юн.</v>
      </c>
      <c r="P7" s="5">
        <v>1</v>
      </c>
      <c r="Q7" s="19">
        <v>50.77</v>
      </c>
      <c r="R7" s="19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5" customHeight="1">
      <c r="A8" s="6">
        <v>3</v>
      </c>
      <c r="B8" s="7">
        <v>16</v>
      </c>
      <c r="C8" s="7" t="s">
        <v>35</v>
      </c>
      <c r="D8" s="16" t="s">
        <v>129</v>
      </c>
      <c r="E8" s="26" t="s">
        <v>130</v>
      </c>
      <c r="F8" s="26"/>
      <c r="G8" s="17"/>
      <c r="H8" s="13"/>
      <c r="I8" s="14" t="s">
        <v>82</v>
      </c>
      <c r="J8" s="12"/>
      <c r="K8" s="9"/>
      <c r="L8" s="76">
        <f>(P8*60+Q8)/86400</f>
        <v>0.001527199074074074</v>
      </c>
      <c r="M8" s="29">
        <f t="shared" si="0"/>
        <v>65.975</v>
      </c>
      <c r="N8" s="28">
        <f>(L8-L$6)*86400</f>
        <v>37.879999999999995</v>
      </c>
      <c r="O8" s="6" t="str">
        <f t="shared" si="1"/>
        <v>II юн.</v>
      </c>
      <c r="P8" s="5">
        <v>2</v>
      </c>
      <c r="Q8" s="19">
        <v>11.95</v>
      </c>
      <c r="R8" s="19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5" customHeight="1" thickBot="1">
      <c r="A9" s="30"/>
      <c r="B9" s="31">
        <v>36</v>
      </c>
      <c r="C9" s="31" t="s">
        <v>35</v>
      </c>
      <c r="D9" s="36" t="s">
        <v>90</v>
      </c>
      <c r="E9" s="72" t="s">
        <v>36</v>
      </c>
      <c r="F9" s="72">
        <v>36217</v>
      </c>
      <c r="G9" s="31"/>
      <c r="H9" s="37"/>
      <c r="I9" s="37" t="s">
        <v>82</v>
      </c>
      <c r="J9" s="37"/>
      <c r="K9" s="77"/>
      <c r="L9" s="74" t="s">
        <v>55</v>
      </c>
      <c r="M9" s="75" t="e">
        <f t="shared" si="0"/>
        <v>#VALUE!</v>
      </c>
      <c r="N9" s="67"/>
      <c r="O9" s="30">
        <f t="shared" si="1"/>
      </c>
      <c r="P9" s="5"/>
      <c r="Q9" s="19"/>
      <c r="R9" s="19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5" customHeight="1" thickTop="1">
      <c r="A10" s="6"/>
      <c r="B10" s="7">
        <v>52</v>
      </c>
      <c r="C10" s="7" t="s">
        <v>35</v>
      </c>
      <c r="D10" s="14" t="s">
        <v>132</v>
      </c>
      <c r="E10" s="23" t="s">
        <v>56</v>
      </c>
      <c r="F10" s="23"/>
      <c r="G10" s="7"/>
      <c r="H10" s="12"/>
      <c r="I10" s="12" t="s">
        <v>38</v>
      </c>
      <c r="J10" s="12"/>
      <c r="K10" s="9"/>
      <c r="L10" s="76" t="s">
        <v>55</v>
      </c>
      <c r="M10" s="29" t="e">
        <f t="shared" si="0"/>
        <v>#VALUE!</v>
      </c>
      <c r="N10" s="28"/>
      <c r="O10" s="6">
        <f t="shared" si="1"/>
      </c>
      <c r="P10" s="5"/>
      <c r="Q10" s="19"/>
      <c r="R10" s="19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5" customHeight="1">
      <c r="A11" s="6"/>
      <c r="B11" s="7">
        <v>54</v>
      </c>
      <c r="C11" s="7" t="s">
        <v>37</v>
      </c>
      <c r="D11" s="14" t="s">
        <v>133</v>
      </c>
      <c r="E11" s="23" t="s">
        <v>56</v>
      </c>
      <c r="F11" s="23">
        <v>35486</v>
      </c>
      <c r="G11" s="7"/>
      <c r="H11" s="12"/>
      <c r="I11" s="12" t="s">
        <v>38</v>
      </c>
      <c r="J11" s="12"/>
      <c r="K11" s="8"/>
      <c r="L11" s="76" t="s">
        <v>55</v>
      </c>
      <c r="M11" s="29" t="e">
        <f t="shared" si="0"/>
        <v>#VALUE!</v>
      </c>
      <c r="N11" s="28"/>
      <c r="O11" s="6">
        <f t="shared" si="1"/>
      </c>
      <c r="P11" s="5"/>
      <c r="Q11" s="19"/>
      <c r="R11" s="19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6" customHeight="1" thickBot="1">
      <c r="A12" s="30"/>
      <c r="B12" s="31"/>
      <c r="C12" s="31"/>
      <c r="D12" s="36"/>
      <c r="E12" s="72"/>
      <c r="F12" s="31"/>
      <c r="G12" s="31"/>
      <c r="H12" s="37"/>
      <c r="I12" s="31"/>
      <c r="J12" s="35"/>
      <c r="K12" s="73"/>
      <c r="L12" s="78"/>
      <c r="M12" s="38"/>
      <c r="N12" s="67"/>
      <c r="O12" s="30"/>
      <c r="P12" s="5"/>
      <c r="Q12" s="19"/>
      <c r="R12" s="19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2:14" ht="15" customHeight="1" thickTop="1">
      <c r="L13" s="42"/>
      <c r="M13" s="43"/>
      <c r="N13" s="44"/>
    </row>
    <row r="14" spans="2:15" ht="15" customHeight="1">
      <c r="B14" s="94" t="s">
        <v>135</v>
      </c>
      <c r="D14" s="95"/>
      <c r="E14" s="95"/>
      <c r="F14" s="95"/>
      <c r="G14" s="96"/>
      <c r="H14" s="96"/>
      <c r="L14" s="104" t="s">
        <v>121</v>
      </c>
      <c r="O14" s="97"/>
    </row>
    <row r="15" spans="2:15" ht="15" customHeight="1">
      <c r="B15" s="94" t="s">
        <v>136</v>
      </c>
      <c r="D15" s="98"/>
      <c r="E15" s="99"/>
      <c r="F15" s="100"/>
      <c r="G15" s="96"/>
      <c r="H15" s="96"/>
      <c r="I15" s="13"/>
      <c r="L15" s="104" t="s">
        <v>122</v>
      </c>
      <c r="O15" s="97"/>
    </row>
    <row r="16" spans="1:37" ht="16.5" customHeight="1">
      <c r="A16" s="6"/>
      <c r="B16" s="7"/>
      <c r="C16" s="7"/>
      <c r="D16" s="16"/>
      <c r="E16" s="26"/>
      <c r="F16" s="17"/>
      <c r="G16" s="17"/>
      <c r="H16" s="13"/>
      <c r="I16" s="12"/>
      <c r="J16" s="12"/>
      <c r="K16" s="8"/>
      <c r="L16" s="104" t="s">
        <v>123</v>
      </c>
      <c r="M16" s="29"/>
      <c r="N16" s="28"/>
      <c r="O16" s="6"/>
      <c r="P16" s="5"/>
      <c r="Q16" s="19"/>
      <c r="R16" s="19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9" spans="2:17" ht="33" customHeight="1">
      <c r="B19" s="15"/>
      <c r="C19" s="164" t="s">
        <v>143</v>
      </c>
      <c r="D19" s="164"/>
      <c r="E19" s="164"/>
      <c r="F19" s="164"/>
      <c r="G19" s="164"/>
      <c r="H19" s="164"/>
      <c r="I19" s="164"/>
      <c r="J19" s="164"/>
      <c r="K19" s="15"/>
      <c r="L19" s="18" t="s">
        <v>43</v>
      </c>
      <c r="M19" s="15"/>
      <c r="N19" s="15"/>
      <c r="O19" s="15"/>
      <c r="P19" s="3"/>
      <c r="Q19" s="4">
        <v>37.5</v>
      </c>
    </row>
    <row r="20" spans="1:17" ht="13.5" thickBot="1">
      <c r="A20" s="2" t="s">
        <v>4</v>
      </c>
      <c r="B20" s="2" t="s">
        <v>0</v>
      </c>
      <c r="C20" s="10" t="s">
        <v>6</v>
      </c>
      <c r="D20" s="2" t="s">
        <v>2</v>
      </c>
      <c r="E20" s="2"/>
      <c r="F20" s="2" t="s">
        <v>1</v>
      </c>
      <c r="G20" s="2"/>
      <c r="H20" s="2" t="s">
        <v>14</v>
      </c>
      <c r="I20" s="2" t="s">
        <v>81</v>
      </c>
      <c r="J20" s="2" t="s">
        <v>7</v>
      </c>
      <c r="K20" s="2"/>
      <c r="L20" s="2" t="s">
        <v>3</v>
      </c>
      <c r="M20" s="11" t="s">
        <v>8</v>
      </c>
      <c r="N20" s="11" t="s">
        <v>11</v>
      </c>
      <c r="O20" s="2" t="s">
        <v>5</v>
      </c>
      <c r="P20" s="3"/>
      <c r="Q20" s="19"/>
    </row>
    <row r="21" spans="1:17" ht="14.25" customHeight="1" thickTop="1">
      <c r="A21" s="6">
        <v>1</v>
      </c>
      <c r="B21" s="7">
        <v>119</v>
      </c>
      <c r="C21" s="7" t="s">
        <v>35</v>
      </c>
      <c r="D21" s="16" t="s">
        <v>139</v>
      </c>
      <c r="E21" s="26" t="s">
        <v>36</v>
      </c>
      <c r="F21" s="26">
        <v>37506</v>
      </c>
      <c r="G21" s="17"/>
      <c r="H21" s="13"/>
      <c r="I21" s="13" t="s">
        <v>38</v>
      </c>
      <c r="J21" s="13"/>
      <c r="K21" s="40"/>
      <c r="L21" s="135">
        <v>0.0009733796296296296</v>
      </c>
      <c r="M21" s="46">
        <v>42.05</v>
      </c>
      <c r="N21" s="66">
        <v>0</v>
      </c>
      <c r="O21" s="6" t="s">
        <v>57</v>
      </c>
      <c r="P21" s="3">
        <v>1</v>
      </c>
      <c r="Q21" s="19">
        <v>24.1</v>
      </c>
    </row>
    <row r="22" spans="1:17" ht="14.25" customHeight="1">
      <c r="A22" s="6">
        <v>2</v>
      </c>
      <c r="B22" s="7">
        <v>131</v>
      </c>
      <c r="C22" s="7" t="s">
        <v>35</v>
      </c>
      <c r="D22" s="16" t="s">
        <v>78</v>
      </c>
      <c r="E22" s="26" t="s">
        <v>36</v>
      </c>
      <c r="F22" s="26">
        <v>36353</v>
      </c>
      <c r="G22" s="17"/>
      <c r="H22" s="13"/>
      <c r="I22" s="13" t="s">
        <v>38</v>
      </c>
      <c r="J22" s="13"/>
      <c r="K22" s="27"/>
      <c r="L22" s="136">
        <v>0.0009809027777777778</v>
      </c>
      <c r="M22" s="29">
        <v>42.375</v>
      </c>
      <c r="N22" s="28">
        <v>0.6500000000000055</v>
      </c>
      <c r="O22" s="6" t="s">
        <v>57</v>
      </c>
      <c r="P22" s="3">
        <v>1</v>
      </c>
      <c r="Q22" s="19">
        <v>24.75</v>
      </c>
    </row>
    <row r="23" spans="1:17" ht="14.25" customHeight="1">
      <c r="A23" s="6">
        <v>3</v>
      </c>
      <c r="B23" s="7">
        <v>135</v>
      </c>
      <c r="C23" s="7" t="s">
        <v>35</v>
      </c>
      <c r="D23" s="16" t="s">
        <v>52</v>
      </c>
      <c r="E23" s="26" t="s">
        <v>36</v>
      </c>
      <c r="F23" s="26">
        <v>36028</v>
      </c>
      <c r="G23" s="17"/>
      <c r="H23" s="13"/>
      <c r="I23" s="13" t="s">
        <v>38</v>
      </c>
      <c r="J23" s="13"/>
      <c r="K23" s="27"/>
      <c r="L23" s="136">
        <v>0.0010413194444444443</v>
      </c>
      <c r="M23" s="29">
        <v>44.985</v>
      </c>
      <c r="N23" s="28">
        <v>5.869999999999993</v>
      </c>
      <c r="O23" s="6" t="s">
        <v>58</v>
      </c>
      <c r="P23" s="3">
        <v>1</v>
      </c>
      <c r="Q23" s="19">
        <v>29.97</v>
      </c>
    </row>
    <row r="24" spans="1:17" ht="14.25" customHeight="1">
      <c r="A24" s="6">
        <v>4</v>
      </c>
      <c r="B24" s="7">
        <v>127</v>
      </c>
      <c r="C24" s="7" t="s">
        <v>37</v>
      </c>
      <c r="D24" s="16" t="s">
        <v>65</v>
      </c>
      <c r="E24" s="17" t="s">
        <v>36</v>
      </c>
      <c r="F24" s="26">
        <v>36651</v>
      </c>
      <c r="G24" s="17"/>
      <c r="H24" s="13"/>
      <c r="I24" s="13" t="s">
        <v>38</v>
      </c>
      <c r="J24" s="13"/>
      <c r="K24" s="12"/>
      <c r="L24" s="136">
        <v>0.001054398148148148</v>
      </c>
      <c r="M24" s="29">
        <v>45.55</v>
      </c>
      <c r="N24" s="28">
        <v>6.999999999999995</v>
      </c>
      <c r="O24" s="6" t="s">
        <v>58</v>
      </c>
      <c r="P24" s="3">
        <v>1</v>
      </c>
      <c r="Q24" s="19">
        <v>31.1</v>
      </c>
    </row>
    <row r="25" spans="1:17" ht="14.25" customHeight="1">
      <c r="A25" s="6">
        <v>5</v>
      </c>
      <c r="B25" s="7">
        <v>136</v>
      </c>
      <c r="C25" s="7" t="s">
        <v>37</v>
      </c>
      <c r="D25" s="16" t="s">
        <v>73</v>
      </c>
      <c r="E25" s="26" t="s">
        <v>36</v>
      </c>
      <c r="F25" s="26">
        <v>36371</v>
      </c>
      <c r="G25" s="17"/>
      <c r="H25" s="13"/>
      <c r="I25" s="13" t="s">
        <v>38</v>
      </c>
      <c r="J25" s="13"/>
      <c r="K25" s="12"/>
      <c r="L25" s="136">
        <v>0.0010846064814814815</v>
      </c>
      <c r="M25" s="29">
        <v>46.855</v>
      </c>
      <c r="N25" s="28">
        <v>9.610000000000007</v>
      </c>
      <c r="O25" s="6" t="s">
        <v>58</v>
      </c>
      <c r="P25" s="3">
        <v>1</v>
      </c>
      <c r="Q25" s="19">
        <v>33.71</v>
      </c>
    </row>
    <row r="26" spans="1:17" ht="14.25" customHeight="1">
      <c r="A26" s="6">
        <v>6</v>
      </c>
      <c r="B26" s="7">
        <v>133</v>
      </c>
      <c r="C26" s="7" t="s">
        <v>35</v>
      </c>
      <c r="D26" s="16" t="s">
        <v>77</v>
      </c>
      <c r="E26" s="26" t="s">
        <v>36</v>
      </c>
      <c r="F26" s="26">
        <v>36704</v>
      </c>
      <c r="G26" s="17"/>
      <c r="H26" s="13"/>
      <c r="I26" s="13" t="s">
        <v>38</v>
      </c>
      <c r="J26" s="13"/>
      <c r="K26" s="27"/>
      <c r="L26" s="136">
        <v>0.0010873842592592593</v>
      </c>
      <c r="M26" s="29">
        <v>46.975</v>
      </c>
      <c r="N26" s="28">
        <v>9.850000000000007</v>
      </c>
      <c r="O26" s="6" t="s">
        <v>58</v>
      </c>
      <c r="P26" s="3">
        <v>1</v>
      </c>
      <c r="Q26" s="19">
        <v>33.95</v>
      </c>
    </row>
    <row r="27" spans="1:17" ht="14.25" customHeight="1">
      <c r="A27" s="6">
        <v>7</v>
      </c>
      <c r="B27" s="7">
        <v>113</v>
      </c>
      <c r="C27" s="7" t="s">
        <v>35</v>
      </c>
      <c r="D27" s="16" t="s">
        <v>111</v>
      </c>
      <c r="E27" s="26" t="s">
        <v>36</v>
      </c>
      <c r="F27" s="26">
        <v>36637</v>
      </c>
      <c r="G27" s="17"/>
      <c r="H27" s="13"/>
      <c r="I27" s="13" t="s">
        <v>38</v>
      </c>
      <c r="J27" s="13"/>
      <c r="K27" s="27"/>
      <c r="L27" s="136">
        <v>0.0011631944444444443</v>
      </c>
      <c r="M27" s="29">
        <v>50.25</v>
      </c>
      <c r="N27" s="28">
        <v>16.399999999999995</v>
      </c>
      <c r="O27" s="6" t="s">
        <v>168</v>
      </c>
      <c r="P27" s="3">
        <v>1</v>
      </c>
      <c r="Q27" s="19">
        <v>40.5</v>
      </c>
    </row>
    <row r="28" spans="1:17" ht="14.25" customHeight="1">
      <c r="A28" s="6">
        <v>8</v>
      </c>
      <c r="B28" s="7">
        <v>139</v>
      </c>
      <c r="C28" s="7" t="s">
        <v>37</v>
      </c>
      <c r="D28" s="16" t="s">
        <v>75</v>
      </c>
      <c r="E28" s="17" t="s">
        <v>36</v>
      </c>
      <c r="F28" s="26"/>
      <c r="G28" s="17"/>
      <c r="H28" s="13"/>
      <c r="I28" s="13" t="s">
        <v>38</v>
      </c>
      <c r="J28" s="13"/>
      <c r="K28" s="12"/>
      <c r="L28" s="136">
        <v>0.0011951388888888888</v>
      </c>
      <c r="M28" s="29">
        <v>51.63</v>
      </c>
      <c r="N28" s="28">
        <v>19.159999999999997</v>
      </c>
      <c r="O28" s="6" t="s">
        <v>169</v>
      </c>
      <c r="P28" s="3">
        <v>1</v>
      </c>
      <c r="Q28" s="19">
        <v>43.26</v>
      </c>
    </row>
    <row r="29" spans="1:17" ht="14.25" customHeight="1">
      <c r="A29" s="6">
        <v>9</v>
      </c>
      <c r="B29" s="7">
        <v>130</v>
      </c>
      <c r="C29" s="7" t="s">
        <v>35</v>
      </c>
      <c r="D29" s="16" t="s">
        <v>76</v>
      </c>
      <c r="E29" s="26" t="s">
        <v>112</v>
      </c>
      <c r="F29" s="26">
        <v>36530</v>
      </c>
      <c r="G29" s="17"/>
      <c r="H29" s="13"/>
      <c r="I29" s="13" t="s">
        <v>38</v>
      </c>
      <c r="J29" s="13"/>
      <c r="K29" s="27"/>
      <c r="L29" s="136">
        <v>0.00120625</v>
      </c>
      <c r="M29" s="29">
        <v>52.11</v>
      </c>
      <c r="N29" s="28">
        <v>20.120000000000008</v>
      </c>
      <c r="O29" s="6" t="s">
        <v>169</v>
      </c>
      <c r="P29" s="3">
        <v>1</v>
      </c>
      <c r="Q29" s="19">
        <v>44.22</v>
      </c>
    </row>
    <row r="30" spans="1:17" ht="14.25" customHeight="1">
      <c r="A30" s="6">
        <v>10</v>
      </c>
      <c r="B30" s="7">
        <v>71</v>
      </c>
      <c r="C30" s="7" t="s">
        <v>35</v>
      </c>
      <c r="D30" s="14" t="s">
        <v>131</v>
      </c>
      <c r="E30" s="23" t="s">
        <v>130</v>
      </c>
      <c r="F30" s="23"/>
      <c r="G30" s="7"/>
      <c r="H30" s="12"/>
      <c r="I30" s="12" t="s">
        <v>82</v>
      </c>
      <c r="J30" s="13"/>
      <c r="K30" s="12"/>
      <c r="L30" s="136">
        <v>0.0012195601851851853</v>
      </c>
      <c r="M30" s="29">
        <v>52.685</v>
      </c>
      <c r="N30" s="28">
        <v>21.27000000000001</v>
      </c>
      <c r="O30" s="6" t="s">
        <v>169</v>
      </c>
      <c r="P30" s="3">
        <v>1</v>
      </c>
      <c r="Q30" s="19">
        <v>45.37</v>
      </c>
    </row>
    <row r="31" spans="1:17" ht="14.25" customHeight="1">
      <c r="A31" s="6">
        <v>11</v>
      </c>
      <c r="B31" s="7">
        <v>142</v>
      </c>
      <c r="C31" s="7" t="s">
        <v>35</v>
      </c>
      <c r="D31" s="16" t="s">
        <v>115</v>
      </c>
      <c r="E31" s="26" t="s">
        <v>36</v>
      </c>
      <c r="F31" s="26"/>
      <c r="G31" s="17"/>
      <c r="H31" s="13"/>
      <c r="I31" s="13" t="s">
        <v>38</v>
      </c>
      <c r="J31" s="13"/>
      <c r="K31" s="27"/>
      <c r="L31" s="136">
        <v>0.0012199074074074074</v>
      </c>
      <c r="M31" s="29">
        <v>52.7</v>
      </c>
      <c r="N31" s="28">
        <v>21.3</v>
      </c>
      <c r="O31" s="6" t="s">
        <v>169</v>
      </c>
      <c r="P31" s="3">
        <v>1</v>
      </c>
      <c r="Q31" s="19">
        <v>45.4</v>
      </c>
    </row>
    <row r="32" spans="1:17" ht="14.25" customHeight="1">
      <c r="A32" s="6">
        <v>12</v>
      </c>
      <c r="B32" s="7">
        <v>87</v>
      </c>
      <c r="C32" s="7" t="s">
        <v>37</v>
      </c>
      <c r="D32" s="16" t="s">
        <v>138</v>
      </c>
      <c r="E32" s="26" t="s">
        <v>130</v>
      </c>
      <c r="F32" s="26">
        <v>37059</v>
      </c>
      <c r="G32" s="26"/>
      <c r="H32" s="13"/>
      <c r="I32" s="13" t="s">
        <v>82</v>
      </c>
      <c r="J32" s="13"/>
      <c r="K32" s="27"/>
      <c r="L32" s="136">
        <v>0.001229861111111111</v>
      </c>
      <c r="M32" s="29">
        <v>53.13</v>
      </c>
      <c r="N32" s="28">
        <v>22.159999999999997</v>
      </c>
      <c r="O32" s="6" t="s">
        <v>169</v>
      </c>
      <c r="P32" s="3">
        <v>1</v>
      </c>
      <c r="Q32" s="19">
        <v>46.26</v>
      </c>
    </row>
    <row r="33" spans="1:17" ht="14.25" customHeight="1">
      <c r="A33" s="6">
        <v>13</v>
      </c>
      <c r="B33" s="7">
        <v>126</v>
      </c>
      <c r="C33" s="7" t="s">
        <v>37</v>
      </c>
      <c r="D33" s="16" t="s">
        <v>67</v>
      </c>
      <c r="E33" s="26" t="s">
        <v>36</v>
      </c>
      <c r="F33" s="26">
        <v>36703</v>
      </c>
      <c r="G33" s="17"/>
      <c r="H33" s="13"/>
      <c r="I33" s="13" t="s">
        <v>38</v>
      </c>
      <c r="J33" s="13"/>
      <c r="K33" s="12"/>
      <c r="L33" s="136">
        <v>0.0012487268518518518</v>
      </c>
      <c r="M33" s="29">
        <v>53.945</v>
      </c>
      <c r="N33" s="28">
        <v>23.789999999999996</v>
      </c>
      <c r="O33" s="6" t="s">
        <v>169</v>
      </c>
      <c r="P33" s="3">
        <v>1</v>
      </c>
      <c r="Q33" s="19">
        <v>47.89</v>
      </c>
    </row>
    <row r="34" spans="1:17" ht="14.25" customHeight="1">
      <c r="A34" s="6">
        <v>14</v>
      </c>
      <c r="B34" s="7">
        <v>88</v>
      </c>
      <c r="C34" s="7" t="s">
        <v>35</v>
      </c>
      <c r="D34" s="16" t="s">
        <v>137</v>
      </c>
      <c r="E34" s="26" t="s">
        <v>130</v>
      </c>
      <c r="F34" s="26">
        <v>37277</v>
      </c>
      <c r="G34" s="17"/>
      <c r="H34" s="13"/>
      <c r="I34" s="13" t="s">
        <v>82</v>
      </c>
      <c r="J34" s="13"/>
      <c r="K34" s="12"/>
      <c r="L34" s="136">
        <v>0.0012725694444444444</v>
      </c>
      <c r="M34" s="29">
        <v>54.975</v>
      </c>
      <c r="N34" s="28">
        <v>25.85</v>
      </c>
      <c r="O34" s="6" t="s">
        <v>169</v>
      </c>
      <c r="P34" s="3">
        <v>1</v>
      </c>
      <c r="Q34" s="19">
        <v>49.95</v>
      </c>
    </row>
    <row r="35" spans="1:17" ht="14.25" customHeight="1" thickBot="1">
      <c r="A35" s="30"/>
      <c r="B35" s="31">
        <v>125</v>
      </c>
      <c r="C35" s="31" t="s">
        <v>37</v>
      </c>
      <c r="D35" s="32" t="s">
        <v>64</v>
      </c>
      <c r="E35" s="33" t="s">
        <v>36</v>
      </c>
      <c r="F35" s="33">
        <v>36577</v>
      </c>
      <c r="G35" s="34"/>
      <c r="H35" s="35"/>
      <c r="I35" s="35" t="s">
        <v>38</v>
      </c>
      <c r="J35" s="35"/>
      <c r="K35" s="79"/>
      <c r="L35" s="137" t="s">
        <v>55</v>
      </c>
      <c r="M35" s="75" t="e">
        <v>#VALUE!</v>
      </c>
      <c r="N35" s="67"/>
      <c r="O35" s="30" t="s">
        <v>170</v>
      </c>
      <c r="P35" s="3"/>
      <c r="Q35" s="19"/>
    </row>
    <row r="36" spans="1:17" ht="19.5" customHeight="1" thickTop="1">
      <c r="A36" s="3">
        <v>1</v>
      </c>
      <c r="B36" s="5">
        <v>167</v>
      </c>
      <c r="C36" s="5" t="s">
        <v>37</v>
      </c>
      <c r="D36" s="138" t="s">
        <v>140</v>
      </c>
      <c r="E36" s="139" t="s">
        <v>56</v>
      </c>
      <c r="F36" s="139"/>
      <c r="G36" s="140"/>
      <c r="H36" s="141"/>
      <c r="I36" s="141" t="s">
        <v>38</v>
      </c>
      <c r="J36" s="141"/>
      <c r="K36" s="142"/>
      <c r="L36" s="143">
        <v>0.0008841435185185185</v>
      </c>
      <c r="M36" s="144">
        <v>38.195</v>
      </c>
      <c r="N36" s="145"/>
      <c r="O36" s="3" t="s">
        <v>127</v>
      </c>
      <c r="P36" s="3">
        <v>1</v>
      </c>
      <c r="Q36" s="19">
        <v>16.39</v>
      </c>
    </row>
    <row r="37" spans="1:17" ht="6.75" customHeight="1" thickBot="1">
      <c r="A37" s="30"/>
      <c r="B37" s="31"/>
      <c r="C37" s="31"/>
      <c r="D37" s="32"/>
      <c r="E37" s="33"/>
      <c r="F37" s="34"/>
      <c r="G37" s="34"/>
      <c r="H37" s="35"/>
      <c r="I37" s="35"/>
      <c r="J37" s="35"/>
      <c r="K37" s="79"/>
      <c r="L37" s="78"/>
      <c r="M37" s="38"/>
      <c r="N37" s="67"/>
      <c r="O37" s="30"/>
      <c r="P37" s="3"/>
      <c r="Q37" s="19"/>
    </row>
    <row r="38" ht="13.5" thickTop="1"/>
    <row r="40" spans="2:15" ht="12.75">
      <c r="B40" s="94" t="s">
        <v>141</v>
      </c>
      <c r="D40" s="95"/>
      <c r="E40" s="95"/>
      <c r="F40" s="95"/>
      <c r="G40" s="96"/>
      <c r="H40" s="96"/>
      <c r="L40" s="104" t="s">
        <v>121</v>
      </c>
      <c r="O40" s="97"/>
    </row>
    <row r="41" spans="2:15" ht="12.75">
      <c r="B41" s="94" t="s">
        <v>142</v>
      </c>
      <c r="D41" s="98"/>
      <c r="E41" s="99"/>
      <c r="F41" s="100"/>
      <c r="G41" s="96"/>
      <c r="H41" s="96"/>
      <c r="I41" s="13"/>
      <c r="L41" s="104" t="s">
        <v>122</v>
      </c>
      <c r="O41" s="97"/>
    </row>
    <row r="42" spans="1:17" ht="12.75">
      <c r="A42" s="6"/>
      <c r="B42" s="7"/>
      <c r="C42" s="7"/>
      <c r="D42" s="16"/>
      <c r="E42" s="26"/>
      <c r="F42" s="17"/>
      <c r="G42" s="17"/>
      <c r="H42" s="13"/>
      <c r="I42" s="12"/>
      <c r="J42" s="12"/>
      <c r="K42" s="8"/>
      <c r="L42" s="104" t="s">
        <v>123</v>
      </c>
      <c r="M42" s="29"/>
      <c r="N42" s="28"/>
      <c r="O42" s="6"/>
      <c r="P42" s="5"/>
      <c r="Q42" s="19"/>
    </row>
  </sheetData>
  <sheetProtection/>
  <mergeCells count="6">
    <mergeCell ref="C4:J4"/>
    <mergeCell ref="A1:O1"/>
    <mergeCell ref="A2:O2"/>
    <mergeCell ref="A3:D3"/>
    <mergeCell ref="J3:O3"/>
    <mergeCell ref="C19:J19"/>
  </mergeCells>
  <printOptions/>
  <pageMargins left="0.5118110236220472" right="0.31496062992125984" top="0.3937007874015748" bottom="0.1968503937007874" header="0.5118110236220472" footer="0.3937007874015748"/>
  <pageSetup horizontalDpi="600" verticalDpi="600" orientation="portrait" paperSize="9" scale="110" r:id="rId2"/>
  <headerFooter alignWithMargins="0">
    <oddFooter>&amp;L&amp;"Times New Roman,курсив"Главный судья соревнований&amp;R&amp;"Times New Roman,полужирный"Е.В. Лапина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>
    <tabColor rgb="FFFFFF00"/>
  </sheetPr>
  <dimension ref="A1:AK27"/>
  <sheetViews>
    <sheetView view="pageBreakPreview" zoomScale="130" zoomScaleNormal="115" zoomScaleSheetLayoutView="130" zoomScalePageLayoutView="0" workbookViewId="0" topLeftCell="A1">
      <selection activeCell="I15" sqref="I15"/>
    </sheetView>
  </sheetViews>
  <sheetFormatPr defaultColWidth="9.140625" defaultRowHeight="12.75"/>
  <cols>
    <col min="1" max="1" width="5.57421875" style="47" customWidth="1"/>
    <col min="2" max="2" width="4.7109375" style="47" customWidth="1"/>
    <col min="3" max="3" width="5.28125" style="47" customWidth="1"/>
    <col min="4" max="4" width="22.28125" style="47" customWidth="1"/>
    <col min="5" max="5" width="7.00390625" style="47" customWidth="1"/>
    <col min="6" max="6" width="9.8515625" style="47" hidden="1" customWidth="1"/>
    <col min="7" max="7" width="0.13671875" style="47" hidden="1" customWidth="1"/>
    <col min="8" max="8" width="16.57421875" style="47" hidden="1" customWidth="1"/>
    <col min="9" max="9" width="21.140625" style="47" customWidth="1"/>
    <col min="10" max="10" width="0.42578125" style="47" hidden="1" customWidth="1"/>
    <col min="11" max="11" width="0.71875" style="47" hidden="1" customWidth="1"/>
    <col min="12" max="12" width="8.28125" style="47" customWidth="1"/>
    <col min="13" max="13" width="0.85546875" style="47" customWidth="1"/>
    <col min="14" max="14" width="6.421875" style="47" customWidth="1"/>
    <col min="15" max="15" width="7.8515625" style="47" customWidth="1"/>
    <col min="16" max="16" width="4.140625" style="47" customWidth="1"/>
    <col min="17" max="17" width="7.57421875" style="47" customWidth="1"/>
    <col min="18" max="21" width="9.140625" style="47" customWidth="1"/>
    <col min="22" max="22" width="5.421875" style="47" customWidth="1"/>
    <col min="23" max="23" width="4.28125" style="47" customWidth="1"/>
    <col min="24" max="24" width="26.8515625" style="47" customWidth="1"/>
    <col min="25" max="16384" width="9.140625" style="47" customWidth="1"/>
  </cols>
  <sheetData>
    <row r="1" spans="1:15" ht="26.25" customHeight="1">
      <c r="A1" s="170" t="str">
        <f>N_sor1</f>
        <v>Соревнования по конькобежному спорту,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24" customHeight="1">
      <c r="A2" s="170" t="str">
        <f>N_sor2</f>
        <v> посвященные "Дню Защитника Отечества"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33" customHeight="1">
      <c r="A3" s="171" t="s">
        <v>23</v>
      </c>
      <c r="B3" s="171"/>
      <c r="C3" s="171"/>
      <c r="D3" s="171"/>
      <c r="E3" s="162"/>
      <c r="F3" s="162"/>
      <c r="G3" s="162"/>
      <c r="H3" s="162"/>
      <c r="I3" s="162"/>
      <c r="J3" s="172" t="str">
        <f>D_d2</f>
        <v>22 февраля 2014 г.</v>
      </c>
      <c r="K3" s="173"/>
      <c r="L3" s="173"/>
      <c r="M3" s="173"/>
      <c r="N3" s="173"/>
      <c r="O3" s="173"/>
    </row>
    <row r="4" spans="1:15" ht="33" customHeight="1">
      <c r="A4" s="161"/>
      <c r="B4" s="161"/>
      <c r="C4" s="161"/>
      <c r="D4" s="161"/>
      <c r="E4" s="162"/>
      <c r="F4" s="162"/>
      <c r="G4" s="162"/>
      <c r="H4" s="162"/>
      <c r="I4" s="162"/>
      <c r="J4" s="163"/>
      <c r="K4" s="161"/>
      <c r="L4" s="161"/>
      <c r="M4" s="161"/>
      <c r="N4" s="161"/>
      <c r="O4" s="161"/>
    </row>
    <row r="5" spans="2:37" ht="24.75" customHeight="1">
      <c r="B5" s="48"/>
      <c r="C5" s="169" t="s">
        <v>152</v>
      </c>
      <c r="D5" s="169"/>
      <c r="E5" s="169"/>
      <c r="F5" s="169"/>
      <c r="G5" s="169"/>
      <c r="H5" s="169"/>
      <c r="I5" s="169"/>
      <c r="J5" s="169"/>
      <c r="K5" s="48"/>
      <c r="L5" s="49" t="str">
        <f>const!C12</f>
        <v>3000 метров</v>
      </c>
      <c r="M5" s="48"/>
      <c r="N5" s="48"/>
      <c r="O5" s="48"/>
      <c r="P5" s="57"/>
      <c r="Q5" s="47" t="s">
        <v>32</v>
      </c>
      <c r="R5" s="47" t="s">
        <v>33</v>
      </c>
      <c r="U5" s="50"/>
      <c r="V5" s="50"/>
      <c r="W5" s="51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</row>
    <row r="6" spans="1:37" ht="15" customHeight="1" thickBot="1">
      <c r="A6" s="52" t="s">
        <v>4</v>
      </c>
      <c r="B6" s="52" t="s">
        <v>0</v>
      </c>
      <c r="C6" s="53" t="s">
        <v>6</v>
      </c>
      <c r="D6" s="52" t="s">
        <v>2</v>
      </c>
      <c r="E6" s="52"/>
      <c r="F6" s="52" t="s">
        <v>1</v>
      </c>
      <c r="G6" s="52"/>
      <c r="H6" s="52" t="s">
        <v>14</v>
      </c>
      <c r="I6" s="52" t="s">
        <v>81</v>
      </c>
      <c r="J6" s="52" t="s">
        <v>7</v>
      </c>
      <c r="K6" s="52"/>
      <c r="L6" s="54" t="s">
        <v>3</v>
      </c>
      <c r="M6" s="54" t="s">
        <v>8</v>
      </c>
      <c r="N6" s="54" t="s">
        <v>11</v>
      </c>
      <c r="O6" s="52" t="s">
        <v>5</v>
      </c>
      <c r="P6" s="57"/>
      <c r="Q6" s="55"/>
      <c r="R6" s="55"/>
      <c r="U6" s="50"/>
      <c r="V6" s="50"/>
      <c r="W6" s="51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</row>
    <row r="7" spans="1:37" ht="18" customHeight="1" thickBot="1" thickTop="1">
      <c r="A7" s="150">
        <v>1</v>
      </c>
      <c r="B7" s="151">
        <v>40</v>
      </c>
      <c r="C7" s="151" t="s">
        <v>35</v>
      </c>
      <c r="D7" s="152" t="s">
        <v>91</v>
      </c>
      <c r="E7" s="153" t="s">
        <v>36</v>
      </c>
      <c r="F7" s="153">
        <v>36512</v>
      </c>
      <c r="G7" s="151"/>
      <c r="H7" s="154"/>
      <c r="I7" s="152" t="s">
        <v>38</v>
      </c>
      <c r="J7" s="154"/>
      <c r="K7" s="155"/>
      <c r="L7" s="156">
        <f aca="true" t="shared" si="0" ref="L7:L15">(P7*60+Q7)/86400</f>
        <v>0.003654513888888889</v>
      </c>
      <c r="M7" s="157">
        <f aca="true" t="shared" si="1" ref="M7:M21">ROUNDDOWN(L7*86400/2,3)</f>
        <v>157.875</v>
      </c>
      <c r="N7" s="158">
        <f>(L7-L$7)*86400</f>
        <v>0</v>
      </c>
      <c r="O7" s="159" t="str">
        <f>IF(L7&lt;=272.9/86400,"МС",IF(L7&lt;=293.2/86400,"КМС",IF(L7&lt;=314.8/86400,"I разр.",IF(L7&lt;=336.4/86400,"II разр.",IF(L7&lt;=363.4/86400,"III разр.",IF(L7&lt;=395.8/86400,"I юн.",""))))))</f>
        <v>II разр.</v>
      </c>
      <c r="P7" s="57">
        <v>5</v>
      </c>
      <c r="Q7" s="55">
        <v>15.75</v>
      </c>
      <c r="R7" s="55"/>
      <c r="U7" s="50"/>
      <c r="V7" s="50"/>
      <c r="W7" s="51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</row>
    <row r="8" spans="1:37" ht="18.75" customHeight="1" thickTop="1">
      <c r="A8" s="56">
        <v>1</v>
      </c>
      <c r="B8" s="51">
        <v>59</v>
      </c>
      <c r="C8" s="51" t="s">
        <v>37</v>
      </c>
      <c r="D8" s="80" t="s">
        <v>95</v>
      </c>
      <c r="E8" s="81" t="s">
        <v>56</v>
      </c>
      <c r="F8" s="81">
        <v>35333</v>
      </c>
      <c r="G8" s="51"/>
      <c r="H8" s="58" t="s">
        <v>38</v>
      </c>
      <c r="I8" s="80" t="s">
        <v>38</v>
      </c>
      <c r="J8" s="58"/>
      <c r="K8" s="59"/>
      <c r="L8" s="76">
        <f t="shared" si="0"/>
        <v>0.0033776620370370367</v>
      </c>
      <c r="M8" s="29">
        <f t="shared" si="1"/>
        <v>145.915</v>
      </c>
      <c r="N8" s="28">
        <f>(L8-L$8)*86400</f>
        <v>0</v>
      </c>
      <c r="O8" s="6" t="str">
        <f>IF(L8&lt;=272.9/86400,"МС",IF(L8&lt;=293.2/86400,"КМС",IF(L8&lt;=314.8/86400,"I разр.",IF(L8&lt;=336.4/86400,"II разр.",IF(L8&lt;=363.4/86400,"III разр.",IF(L8&lt;=395.8/86400,"I юн.",""))))))</f>
        <v>КМС</v>
      </c>
      <c r="P8" s="57">
        <v>4</v>
      </c>
      <c r="Q8" s="55">
        <v>51.83</v>
      </c>
      <c r="R8" s="55"/>
      <c r="U8" s="50"/>
      <c r="V8" s="50"/>
      <c r="W8" s="51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</row>
    <row r="9" spans="1:37" ht="15.75" customHeight="1" thickBot="1">
      <c r="A9" s="82" t="s">
        <v>126</v>
      </c>
      <c r="B9" s="83">
        <v>64</v>
      </c>
      <c r="C9" s="83" t="s">
        <v>37</v>
      </c>
      <c r="D9" s="88" t="s">
        <v>97</v>
      </c>
      <c r="E9" s="89" t="s">
        <v>26</v>
      </c>
      <c r="F9" s="89"/>
      <c r="G9" s="83"/>
      <c r="H9" s="90"/>
      <c r="I9" s="88" t="s">
        <v>38</v>
      </c>
      <c r="J9" s="90"/>
      <c r="K9" s="160"/>
      <c r="L9" s="74">
        <f t="shared" si="0"/>
        <v>0.003408217592592593</v>
      </c>
      <c r="M9" s="75">
        <f t="shared" si="1"/>
        <v>147.235</v>
      </c>
      <c r="N9" s="67">
        <f>(L9-L$8)*86400</f>
        <v>2.640000000000059</v>
      </c>
      <c r="O9" s="30" t="str">
        <f>IF(L9&lt;=272.9/86400,"МС",IF(L9&lt;=293.2/86400,"КМС",IF(L9&lt;=314.8/86400,"I разр.",IF(L9&lt;=336.4/86400,"II разр.",IF(L9&lt;=363.4/86400,"III разр.",IF(L9&lt;=395.8/86400,"I юн.",""))))))</f>
        <v>I разр.</v>
      </c>
      <c r="P9" s="57">
        <v>4</v>
      </c>
      <c r="Q9" s="55">
        <v>54.47</v>
      </c>
      <c r="R9" s="55"/>
      <c r="U9" s="50"/>
      <c r="V9" s="50"/>
      <c r="W9" s="51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</row>
    <row r="10" spans="1:37" ht="15.75" customHeight="1" thickTop="1">
      <c r="A10" s="56">
        <v>1</v>
      </c>
      <c r="B10" s="51">
        <v>128</v>
      </c>
      <c r="C10" s="51" t="s">
        <v>35</v>
      </c>
      <c r="D10" s="80" t="s">
        <v>69</v>
      </c>
      <c r="E10" s="81" t="s">
        <v>36</v>
      </c>
      <c r="F10" s="81">
        <v>36217</v>
      </c>
      <c r="G10" s="51"/>
      <c r="H10" s="58"/>
      <c r="I10" s="80" t="s">
        <v>38</v>
      </c>
      <c r="J10" s="58"/>
      <c r="K10" s="87"/>
      <c r="L10" s="76">
        <f t="shared" si="0"/>
        <v>0.0032473379629629627</v>
      </c>
      <c r="M10" s="29">
        <f t="shared" si="1"/>
        <v>140.285</v>
      </c>
      <c r="N10" s="28">
        <f>(L10-L$10)*86400</f>
        <v>0</v>
      </c>
      <c r="O10" s="6" t="s">
        <v>57</v>
      </c>
      <c r="P10" s="57">
        <v>4</v>
      </c>
      <c r="Q10" s="55">
        <v>40.57</v>
      </c>
      <c r="R10" s="55"/>
      <c r="U10" s="50"/>
      <c r="V10" s="50"/>
      <c r="W10" s="51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</row>
    <row r="11" spans="1:37" ht="15.75" customHeight="1" thickBot="1">
      <c r="A11" s="82">
        <v>2</v>
      </c>
      <c r="B11" s="83">
        <v>132</v>
      </c>
      <c r="C11" s="83" t="s">
        <v>37</v>
      </c>
      <c r="D11" s="88" t="s">
        <v>71</v>
      </c>
      <c r="E11" s="89" t="s">
        <v>36</v>
      </c>
      <c r="F11" s="89">
        <v>36457</v>
      </c>
      <c r="G11" s="83"/>
      <c r="H11" s="90"/>
      <c r="I11" s="88" t="s">
        <v>38</v>
      </c>
      <c r="J11" s="90"/>
      <c r="K11" s="160"/>
      <c r="L11" s="74">
        <f t="shared" si="0"/>
        <v>0.0032952546296296293</v>
      </c>
      <c r="M11" s="75">
        <f t="shared" si="1"/>
        <v>142.355</v>
      </c>
      <c r="N11" s="67">
        <f>(L11-L$10)*86400</f>
        <v>4.1399999999999935</v>
      </c>
      <c r="O11" s="30" t="s">
        <v>57</v>
      </c>
      <c r="P11" s="57">
        <v>4</v>
      </c>
      <c r="Q11" s="55">
        <v>44.71</v>
      </c>
      <c r="R11" s="55"/>
      <c r="U11" s="50"/>
      <c r="V11" s="50"/>
      <c r="W11" s="51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</row>
    <row r="12" spans="1:37" ht="15.75" customHeight="1" thickTop="1">
      <c r="A12" s="56">
        <v>1</v>
      </c>
      <c r="B12" s="51">
        <v>161</v>
      </c>
      <c r="C12" s="51" t="s">
        <v>35</v>
      </c>
      <c r="D12" s="80" t="s">
        <v>155</v>
      </c>
      <c r="E12" s="81" t="s">
        <v>56</v>
      </c>
      <c r="F12" s="81">
        <v>35418</v>
      </c>
      <c r="G12" s="51"/>
      <c r="H12" s="58"/>
      <c r="I12" s="80" t="s">
        <v>145</v>
      </c>
      <c r="J12" s="58"/>
      <c r="K12" s="87"/>
      <c r="L12" s="76">
        <f t="shared" si="0"/>
        <v>0.0028063657407407408</v>
      </c>
      <c r="M12" s="29">
        <f t="shared" si="1"/>
        <v>121.235</v>
      </c>
      <c r="N12" s="28">
        <f>(L12-L$12)*86400</f>
        <v>0</v>
      </c>
      <c r="O12" s="6" t="str">
        <f>IF(L12&lt;=272.9/86400,"МС",IF(L12&lt;=293.2/86400,"КМС",IF(L12&lt;=314.8/86400,"I разр.",IF(L12&lt;=336.4/86400,"II разр.",IF(L12&lt;=363.4/86400,"III разр.",IF(L12&lt;=395.8/86400,"I юн.",""))))))</f>
        <v>МС</v>
      </c>
      <c r="P12" s="57">
        <v>4</v>
      </c>
      <c r="Q12" s="55">
        <v>2.47</v>
      </c>
      <c r="R12" s="55"/>
      <c r="U12" s="50"/>
      <c r="V12" s="50"/>
      <c r="W12" s="51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15.75" customHeight="1">
      <c r="A13" s="56">
        <v>2</v>
      </c>
      <c r="B13" s="51">
        <v>162</v>
      </c>
      <c r="C13" s="51" t="s">
        <v>37</v>
      </c>
      <c r="D13" s="80" t="s">
        <v>158</v>
      </c>
      <c r="E13" s="81" t="s">
        <v>56</v>
      </c>
      <c r="F13" s="81">
        <v>35455</v>
      </c>
      <c r="G13" s="51"/>
      <c r="H13" s="58"/>
      <c r="I13" s="80" t="s">
        <v>145</v>
      </c>
      <c r="J13" s="58"/>
      <c r="K13" s="59"/>
      <c r="L13" s="76">
        <f t="shared" si="0"/>
        <v>0.002857175925925926</v>
      </c>
      <c r="M13" s="29">
        <f t="shared" si="1"/>
        <v>123.43</v>
      </c>
      <c r="N13" s="28">
        <f>(L13-L$12)*86400</f>
        <v>4.39000000000002</v>
      </c>
      <c r="O13" s="6" t="str">
        <f>IF(L13&lt;=272.9/86400,"МС",IF(L13&lt;=293.2/86400,"КМС",IF(L13&lt;=314.8/86400,"I разр.",IF(L13&lt;=336.4/86400,"II разр.",IF(L13&lt;=363.4/86400,"III разр.",IF(L13&lt;=395.8/86400,"I юн.",""))))))</f>
        <v>МС</v>
      </c>
      <c r="P13" s="57">
        <v>4</v>
      </c>
      <c r="Q13" s="55">
        <v>6.86</v>
      </c>
      <c r="R13" s="55"/>
      <c r="U13" s="50"/>
      <c r="V13" s="50"/>
      <c r="W13" s="51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</row>
    <row r="14" spans="1:37" ht="15.75" customHeight="1">
      <c r="A14" s="56">
        <v>3</v>
      </c>
      <c r="B14" s="51">
        <v>166</v>
      </c>
      <c r="C14" s="51" t="s">
        <v>35</v>
      </c>
      <c r="D14" s="80" t="s">
        <v>157</v>
      </c>
      <c r="E14" s="81" t="s">
        <v>56</v>
      </c>
      <c r="F14" s="81">
        <v>35663</v>
      </c>
      <c r="G14" s="51"/>
      <c r="H14" s="58"/>
      <c r="I14" s="80" t="s">
        <v>38</v>
      </c>
      <c r="J14" s="58"/>
      <c r="K14" s="87"/>
      <c r="L14" s="76">
        <f t="shared" si="0"/>
        <v>0.0028902777777777776</v>
      </c>
      <c r="M14" s="29">
        <f t="shared" si="1"/>
        <v>124.86</v>
      </c>
      <c r="N14" s="28">
        <f>(L14-L$12)*86400</f>
        <v>7.249999999999984</v>
      </c>
      <c r="O14" s="6" t="str">
        <f>IF(L14&lt;=272.9/86400,"МС",IF(L14&lt;=293.2/86400,"КМС",IF(L14&lt;=314.8/86400,"I разр.",IF(L14&lt;=336.4/86400,"II разр.",IF(L14&lt;=363.4/86400,"III разр.",IF(L14&lt;=395.8/86400,"I юн.",""))))))</f>
        <v>МС</v>
      </c>
      <c r="P14" s="57">
        <v>4</v>
      </c>
      <c r="Q14" s="55">
        <v>9.72</v>
      </c>
      <c r="R14" s="55"/>
      <c r="U14" s="50"/>
      <c r="V14" s="50"/>
      <c r="W14" s="51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</row>
    <row r="15" spans="1:37" ht="15.75" customHeight="1">
      <c r="A15" s="56">
        <v>4</v>
      </c>
      <c r="B15" s="51">
        <v>164</v>
      </c>
      <c r="C15" s="51" t="s">
        <v>37</v>
      </c>
      <c r="D15" s="80" t="s">
        <v>156</v>
      </c>
      <c r="E15" s="81" t="s">
        <v>56</v>
      </c>
      <c r="F15" s="81">
        <v>35901</v>
      </c>
      <c r="G15" s="51"/>
      <c r="H15" s="58"/>
      <c r="I15" s="80" t="s">
        <v>82</v>
      </c>
      <c r="J15" s="58"/>
      <c r="K15" s="59"/>
      <c r="L15" s="76">
        <f t="shared" si="0"/>
        <v>0.003115162037037037</v>
      </c>
      <c r="M15" s="29">
        <f t="shared" si="1"/>
        <v>134.575</v>
      </c>
      <c r="N15" s="28">
        <f>(L15-L$12)*86400</f>
        <v>26.67999999999999</v>
      </c>
      <c r="O15" s="6" t="s">
        <v>57</v>
      </c>
      <c r="P15" s="57">
        <v>4</v>
      </c>
      <c r="Q15" s="55">
        <v>29.15</v>
      </c>
      <c r="R15" s="55"/>
      <c r="U15" s="50"/>
      <c r="V15" s="50"/>
      <c r="W15" s="51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</row>
    <row r="16" spans="1:37" ht="15.75" customHeight="1">
      <c r="A16" s="56"/>
      <c r="B16" s="51">
        <v>154</v>
      </c>
      <c r="C16" s="51" t="s">
        <v>35</v>
      </c>
      <c r="D16" s="80" t="s">
        <v>153</v>
      </c>
      <c r="E16" s="81" t="s">
        <v>56</v>
      </c>
      <c r="F16" s="81"/>
      <c r="G16" s="51"/>
      <c r="H16" s="58"/>
      <c r="I16" s="80" t="s">
        <v>38</v>
      </c>
      <c r="J16" s="58"/>
      <c r="K16" s="87"/>
      <c r="L16" s="76" t="s">
        <v>55</v>
      </c>
      <c r="M16" s="29" t="e">
        <f t="shared" si="1"/>
        <v>#VALUE!</v>
      </c>
      <c r="N16" s="28"/>
      <c r="O16" s="6">
        <f>IF(L16&lt;=272.9/86400,"МС",IF(L16&lt;=293.2/86400,"КМС",IF(L16&lt;=314.8/86400,"I разр.",IF(L16&lt;=336.4/86400,"II разр.",IF(L16&lt;=363.4/86400,"III разр.",IF(L16&lt;=395.8/86400,"I юн.",""))))))</f>
      </c>
      <c r="P16" s="57"/>
      <c r="Q16" s="55"/>
      <c r="R16" s="55"/>
      <c r="U16" s="50"/>
      <c r="V16" s="50"/>
      <c r="W16" s="51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</row>
    <row r="17" spans="1:37" ht="15.75" customHeight="1">
      <c r="A17" s="56"/>
      <c r="B17" s="51">
        <v>158</v>
      </c>
      <c r="C17" s="51" t="s">
        <v>37</v>
      </c>
      <c r="D17" s="80" t="s">
        <v>154</v>
      </c>
      <c r="E17" s="81" t="s">
        <v>56</v>
      </c>
      <c r="F17" s="81"/>
      <c r="G17" s="51"/>
      <c r="H17" s="58"/>
      <c r="I17" s="80" t="s">
        <v>38</v>
      </c>
      <c r="J17" s="58"/>
      <c r="K17" s="59"/>
      <c r="L17" s="76" t="s">
        <v>55</v>
      </c>
      <c r="M17" s="29" t="e">
        <f t="shared" si="1"/>
        <v>#VALUE!</v>
      </c>
      <c r="N17" s="28"/>
      <c r="O17" s="6">
        <f>IF(L17&lt;=272.9/86400,"МС",IF(L17&lt;=293.2/86400,"КМС",IF(L17&lt;=314.8/86400,"I разр.",IF(L17&lt;=336.4/86400,"II разр.",IF(L17&lt;=363.4/86400,"III разр.",IF(L17&lt;=395.8/86400,"I юн.",""))))))</f>
      </c>
      <c r="P17" s="57"/>
      <c r="Q17" s="55"/>
      <c r="R17" s="55"/>
      <c r="U17" s="50"/>
      <c r="V17" s="50"/>
      <c r="W17" s="51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</row>
    <row r="18" spans="1:37" ht="15.75" customHeight="1">
      <c r="A18" s="56" t="s">
        <v>126</v>
      </c>
      <c r="B18" s="51">
        <v>171</v>
      </c>
      <c r="C18" s="51" t="s">
        <v>37</v>
      </c>
      <c r="D18" s="80" t="s">
        <v>160</v>
      </c>
      <c r="E18" s="81" t="s">
        <v>25</v>
      </c>
      <c r="F18" s="81"/>
      <c r="G18" s="51"/>
      <c r="H18" s="58"/>
      <c r="I18" s="80" t="s">
        <v>38</v>
      </c>
      <c r="J18" s="58"/>
      <c r="K18" s="59"/>
      <c r="L18" s="76">
        <f>(P18*60+Q18)/86400</f>
        <v>0.003013194444444444</v>
      </c>
      <c r="M18" s="29">
        <f t="shared" si="1"/>
        <v>130.17</v>
      </c>
      <c r="N18" s="28">
        <f>(L18-L$12)*86400</f>
        <v>17.869999999999976</v>
      </c>
      <c r="O18" s="6" t="s">
        <v>60</v>
      </c>
      <c r="P18" s="57">
        <v>4</v>
      </c>
      <c r="Q18" s="55">
        <v>20.34</v>
      </c>
      <c r="R18" s="55"/>
      <c r="U18" s="50"/>
      <c r="V18" s="50"/>
      <c r="W18" s="51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</row>
    <row r="19" spans="1:37" ht="15.75" customHeight="1">
      <c r="A19" s="56" t="s">
        <v>126</v>
      </c>
      <c r="B19" s="51">
        <v>172</v>
      </c>
      <c r="C19" s="51" t="s">
        <v>35</v>
      </c>
      <c r="D19" s="80" t="s">
        <v>159</v>
      </c>
      <c r="E19" s="81" t="s">
        <v>25</v>
      </c>
      <c r="F19" s="81"/>
      <c r="G19" s="51"/>
      <c r="H19" s="58"/>
      <c r="I19" s="80" t="s">
        <v>38</v>
      </c>
      <c r="J19" s="58"/>
      <c r="K19" s="87"/>
      <c r="L19" s="76">
        <f>(P19*60+Q19)/86400</f>
        <v>0.003036111111111111</v>
      </c>
      <c r="M19" s="29">
        <f t="shared" si="1"/>
        <v>131.16</v>
      </c>
      <c r="N19" s="28">
        <f>(L19-L$12)*86400</f>
        <v>19.849999999999984</v>
      </c>
      <c r="O19" s="6" t="s">
        <v>60</v>
      </c>
      <c r="P19" s="57">
        <v>4</v>
      </c>
      <c r="Q19" s="55">
        <v>22.32</v>
      </c>
      <c r="R19" s="55"/>
      <c r="U19" s="50"/>
      <c r="V19" s="50"/>
      <c r="W19" s="51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</row>
    <row r="20" spans="1:37" ht="15.75" customHeight="1">
      <c r="A20" s="56" t="s">
        <v>126</v>
      </c>
      <c r="B20" s="51">
        <v>174</v>
      </c>
      <c r="C20" s="51" t="s">
        <v>35</v>
      </c>
      <c r="D20" s="80" t="s">
        <v>161</v>
      </c>
      <c r="E20" s="81" t="s">
        <v>25</v>
      </c>
      <c r="F20" s="81"/>
      <c r="G20" s="51"/>
      <c r="H20" s="58"/>
      <c r="I20" s="80" t="s">
        <v>61</v>
      </c>
      <c r="J20" s="58"/>
      <c r="K20" s="87"/>
      <c r="L20" s="76">
        <f>(P20*60+Q20)/86400</f>
        <v>0.003057175925925926</v>
      </c>
      <c r="M20" s="29">
        <f t="shared" si="1"/>
        <v>132.07</v>
      </c>
      <c r="N20" s="28">
        <f>(L20-L$12)*86400</f>
        <v>21.66999999999999</v>
      </c>
      <c r="O20" s="6" t="s">
        <v>60</v>
      </c>
      <c r="P20" s="57">
        <v>4</v>
      </c>
      <c r="Q20" s="55">
        <v>24.14</v>
      </c>
      <c r="R20" s="55"/>
      <c r="U20" s="50"/>
      <c r="V20" s="50"/>
      <c r="W20" s="51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</row>
    <row r="21" spans="1:37" ht="15.75" customHeight="1">
      <c r="A21" s="56" t="s">
        <v>126</v>
      </c>
      <c r="B21" s="51">
        <v>175</v>
      </c>
      <c r="C21" s="51" t="s">
        <v>37</v>
      </c>
      <c r="D21" s="80" t="s">
        <v>172</v>
      </c>
      <c r="E21" s="81" t="s">
        <v>25</v>
      </c>
      <c r="F21" s="81"/>
      <c r="G21" s="51"/>
      <c r="H21" s="58"/>
      <c r="I21" s="80" t="s">
        <v>162</v>
      </c>
      <c r="J21" s="58"/>
      <c r="K21" s="87"/>
      <c r="L21" s="76" t="s">
        <v>59</v>
      </c>
      <c r="M21" s="29" t="e">
        <f t="shared" si="1"/>
        <v>#VALUE!</v>
      </c>
      <c r="N21" s="28"/>
      <c r="O21" s="6">
        <f>IF(L21&lt;=272.9/86400,"МС",IF(L21&lt;=293.2/86400,"КМС",IF(L21&lt;=314.8/86400,"I разр.",IF(L21&lt;=336.4/86400,"II разр.",IF(L21&lt;=363.4/86400,"III разр.",IF(L21&lt;=395.8/86400,"I юн.",""))))))</f>
      </c>
      <c r="P21" s="57"/>
      <c r="Q21" s="55"/>
      <c r="R21" s="55"/>
      <c r="U21" s="50"/>
      <c r="V21" s="50"/>
      <c r="W21" s="51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</row>
    <row r="22" spans="1:37" ht="6" customHeight="1" thickBot="1">
      <c r="A22" s="82"/>
      <c r="B22" s="83"/>
      <c r="C22" s="83"/>
      <c r="D22" s="88"/>
      <c r="E22" s="89"/>
      <c r="F22" s="83"/>
      <c r="G22" s="83"/>
      <c r="H22" s="90"/>
      <c r="I22" s="83"/>
      <c r="J22" s="90"/>
      <c r="K22" s="91"/>
      <c r="L22" s="84"/>
      <c r="M22" s="85"/>
      <c r="N22" s="86"/>
      <c r="O22" s="82"/>
      <c r="P22" s="57"/>
      <c r="Q22" s="55"/>
      <c r="R22" s="55"/>
      <c r="U22" s="50"/>
      <c r="V22" s="50"/>
      <c r="W22" s="51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</row>
    <row r="23" spans="1:37" ht="20.25" customHeight="1" thickTop="1">
      <c r="A23" s="56"/>
      <c r="B23" s="51"/>
      <c r="C23" s="51"/>
      <c r="D23" s="80"/>
      <c r="E23" s="81"/>
      <c r="F23" s="51"/>
      <c r="G23" s="51"/>
      <c r="H23" s="58"/>
      <c r="I23" s="51"/>
      <c r="J23" s="58"/>
      <c r="K23" s="87"/>
      <c r="L23" s="93"/>
      <c r="M23" s="60"/>
      <c r="N23" s="61"/>
      <c r="O23" s="56"/>
      <c r="P23" s="57"/>
      <c r="Q23" s="55"/>
      <c r="R23" s="55"/>
      <c r="U23" s="50"/>
      <c r="V23" s="50"/>
      <c r="W23" s="51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</row>
    <row r="24" spans="2:15" s="1" customFormat="1" ht="15" customHeight="1">
      <c r="B24" s="94" t="s">
        <v>171</v>
      </c>
      <c r="D24" s="95"/>
      <c r="E24" s="95"/>
      <c r="F24" s="95"/>
      <c r="G24" s="96"/>
      <c r="H24" s="96"/>
      <c r="L24" s="104" t="s">
        <v>92</v>
      </c>
      <c r="O24" s="97"/>
    </row>
    <row r="25" spans="2:15" s="1" customFormat="1" ht="15" customHeight="1">
      <c r="B25" s="94" t="s">
        <v>173</v>
      </c>
      <c r="D25" s="98"/>
      <c r="E25" s="99"/>
      <c r="F25" s="100"/>
      <c r="G25" s="96"/>
      <c r="H25" s="96"/>
      <c r="I25" s="13"/>
      <c r="L25" s="104" t="s">
        <v>93</v>
      </c>
      <c r="O25" s="97"/>
    </row>
    <row r="26" spans="1:37" s="1" customFormat="1" ht="16.5" customHeight="1">
      <c r="A26" s="6"/>
      <c r="B26" s="7"/>
      <c r="C26" s="7"/>
      <c r="D26" s="16"/>
      <c r="E26" s="26"/>
      <c r="F26" s="17"/>
      <c r="G26" s="17"/>
      <c r="H26" s="13"/>
      <c r="I26" s="12"/>
      <c r="J26" s="12"/>
      <c r="K26" s="8"/>
      <c r="L26" s="104" t="s">
        <v>94</v>
      </c>
      <c r="M26" s="29"/>
      <c r="N26" s="28"/>
      <c r="O26" s="6"/>
      <c r="P26" s="5"/>
      <c r="Q26" s="19"/>
      <c r="R26" s="19"/>
      <c r="U26" s="4"/>
      <c r="V26" s="4"/>
      <c r="W26" s="7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</sheetData>
  <sheetProtection/>
  <mergeCells count="5">
    <mergeCell ref="A1:O1"/>
    <mergeCell ref="A2:O2"/>
    <mergeCell ref="A3:D3"/>
    <mergeCell ref="J3:O3"/>
    <mergeCell ref="C5:J5"/>
  </mergeCells>
  <printOptions/>
  <pageMargins left="0.5905511811023623" right="0.1968503937007874" top="0.3937007874015748" bottom="0.3937007874015748" header="0.5118110236220472" footer="0.3937007874015748"/>
  <pageSetup horizontalDpi="600" verticalDpi="600" orientation="portrait" paperSize="9" scale="105" r:id="rId2"/>
  <headerFooter alignWithMargins="0">
    <oddFooter>&amp;L&amp;"Times New Roman,курсив"Главный судья соревнований&amp;R&amp;"Times New Roman,полужирный"Е.В. Лапина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C1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4.421875" style="0" customWidth="1"/>
    <col min="3" max="3" width="65.57421875" style="0" customWidth="1"/>
  </cols>
  <sheetData>
    <row r="1" spans="1:3" ht="12.75">
      <c r="A1" t="s">
        <v>15</v>
      </c>
      <c r="B1" t="s">
        <v>16</v>
      </c>
      <c r="C1" s="39" t="s">
        <v>98</v>
      </c>
    </row>
    <row r="2" spans="2:3" ht="12.75">
      <c r="B2" t="s">
        <v>17</v>
      </c>
      <c r="C2" s="39" t="s">
        <v>128</v>
      </c>
    </row>
    <row r="3" spans="1:3" ht="12.75">
      <c r="A3" t="s">
        <v>18</v>
      </c>
      <c r="B3" t="s">
        <v>19</v>
      </c>
      <c r="C3" s="39" t="s">
        <v>99</v>
      </c>
    </row>
    <row r="4" spans="2:3" ht="12.75">
      <c r="B4" t="s">
        <v>20</v>
      </c>
      <c r="C4" s="39" t="s">
        <v>99</v>
      </c>
    </row>
    <row r="5" spans="2:3" ht="12.75">
      <c r="B5" t="s">
        <v>21</v>
      </c>
      <c r="C5" s="39" t="s">
        <v>99</v>
      </c>
    </row>
    <row r="6" spans="2:3" ht="12.75">
      <c r="B6" t="s">
        <v>22</v>
      </c>
      <c r="C6" s="39" t="s">
        <v>99</v>
      </c>
    </row>
    <row r="7" spans="1:3" ht="12.75">
      <c r="A7" s="39" t="s">
        <v>24</v>
      </c>
      <c r="B7" s="39" t="s">
        <v>25</v>
      </c>
      <c r="C7" s="39" t="s">
        <v>13</v>
      </c>
    </row>
    <row r="8" spans="2:3" ht="12.75">
      <c r="B8" s="39" t="s">
        <v>26</v>
      </c>
      <c r="C8" s="39" t="s">
        <v>12</v>
      </c>
    </row>
    <row r="9" spans="1:3" ht="12.75">
      <c r="A9" s="39" t="s">
        <v>27</v>
      </c>
      <c r="B9" s="41" t="s">
        <v>28</v>
      </c>
      <c r="C9" s="39" t="s">
        <v>10</v>
      </c>
    </row>
    <row r="10" spans="2:3" ht="12.75">
      <c r="B10" s="41" t="s">
        <v>29</v>
      </c>
      <c r="C10" s="39" t="s">
        <v>39</v>
      </c>
    </row>
    <row r="11" spans="2:3" ht="12.75">
      <c r="B11" s="41" t="s">
        <v>30</v>
      </c>
      <c r="C11" s="39" t="s">
        <v>43</v>
      </c>
    </row>
    <row r="12" spans="2:3" ht="12.75">
      <c r="B12" s="41" t="s">
        <v>31</v>
      </c>
      <c r="C12" s="39" t="s">
        <v>44</v>
      </c>
    </row>
    <row r="13" spans="2:3" ht="12.75">
      <c r="B13" s="41" t="s">
        <v>28</v>
      </c>
      <c r="C13" s="39" t="s">
        <v>9</v>
      </c>
    </row>
    <row r="14" spans="2:3" ht="12.75">
      <c r="B14" s="41" t="s">
        <v>29</v>
      </c>
      <c r="C14" s="39" t="s">
        <v>40</v>
      </c>
    </row>
    <row r="15" spans="2:3" ht="12.75">
      <c r="B15" s="41" t="s">
        <v>30</v>
      </c>
      <c r="C15" s="39" t="s">
        <v>42</v>
      </c>
    </row>
    <row r="16" spans="2:3" ht="12.75">
      <c r="B16" s="41" t="s">
        <v>31</v>
      </c>
      <c r="C16" s="39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Артем</cp:lastModifiedBy>
  <cp:lastPrinted>2014-02-22T09:49:35Z</cp:lastPrinted>
  <dcterms:created xsi:type="dcterms:W3CDTF">1996-10-08T23:32:33Z</dcterms:created>
  <dcterms:modified xsi:type="dcterms:W3CDTF">2014-02-22T10:35:42Z</dcterms:modified>
  <cp:category/>
  <cp:version/>
  <cp:contentType/>
  <cp:contentStatus/>
</cp:coreProperties>
</file>