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7"/>
  </bookViews>
  <sheets>
    <sheet name="500_01" sheetId="1" r:id="rId1"/>
    <sheet name="500_02" sheetId="2" r:id="rId2"/>
    <sheet name="1500" sheetId="3" r:id="rId3"/>
    <sheet name="1500 (д)" sheetId="4" r:id="rId4"/>
    <sheet name="1000" sheetId="5" r:id="rId5"/>
    <sheet name="1000 (д)" sheetId="6" r:id="rId6"/>
    <sheet name="3000 (ю)" sheetId="7" r:id="rId7"/>
    <sheet name="3000 (д)" sheetId="8" r:id="rId8"/>
    <sheet name="const" sheetId="9" r:id="rId9"/>
  </sheets>
  <externalReferences>
    <externalReference r:id="rId12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'1500 (д)'!#REF!</definedName>
    <definedName name="E" localSheetId="7">'3000 (д)'!#REF!</definedName>
    <definedName name="Men1000_1" localSheetId="6">'3000 (ю)'!#REF!</definedName>
    <definedName name="Men1000_1">'1500'!$B$8:$B$14</definedName>
    <definedName name="Men1000_2">#REF!</definedName>
    <definedName name="Men500_1" localSheetId="4">'1000'!#REF!</definedName>
    <definedName name="Men500_1">'500_01'!$B$7:$B$21</definedName>
    <definedName name="Men500_2">'1000'!$B$8:$B$19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'3000 (д)'!#REF!</definedName>
    <definedName name="Women1000_1">'1500 (д)'!$B$8:$B$15</definedName>
    <definedName name="Women1000_2">#REF!</definedName>
    <definedName name="Women500" localSheetId="5">'1000 (д)'!#REF!</definedName>
    <definedName name="Women500" localSheetId="1">'500_02'!#REF!</definedName>
    <definedName name="Women500_1" localSheetId="5">'1000 (д)'!#REF!</definedName>
    <definedName name="Women500_1">'500_02'!$B$8:$B$25</definedName>
    <definedName name="Women500_2">'1000 (д)'!$B$8:$B$15</definedName>
    <definedName name="_xlnm.Print_Titles" localSheetId="4">'1000'!$2:$4</definedName>
    <definedName name="_xlnm.Print_Titles" localSheetId="5">'1000 (д)'!$2:$4</definedName>
    <definedName name="_xlnm.Print_Titles" localSheetId="2">'1500'!$2:$4</definedName>
    <definedName name="_xlnm.Print_Titles" localSheetId="3">'1500 (д)'!$2:$4</definedName>
    <definedName name="_xlnm.Print_Titles" localSheetId="7">'3000 (д)'!$2:$4</definedName>
    <definedName name="_xlnm.Print_Titles" localSheetId="6">'3000 (ю)'!$2:$4</definedName>
    <definedName name="_xlnm.Print_Titles" localSheetId="0">'500_01'!$2:$4</definedName>
    <definedName name="_xlnm.Print_Titles" localSheetId="1">'500_02'!$2:$4</definedName>
    <definedName name="_xlnm.Print_Area" localSheetId="4">'1000'!$A$1:$P$42</definedName>
    <definedName name="_xlnm.Print_Area" localSheetId="5">'1000 (д)'!$A$1:$O$39</definedName>
    <definedName name="_xlnm.Print_Area" localSheetId="2">'1500'!$A$1:$O$19</definedName>
    <definedName name="_xlnm.Print_Area" localSheetId="3">'1500 (д)'!$A$1:$O$24</definedName>
    <definedName name="_xlnm.Print_Area" localSheetId="7">'3000 (д)'!$A$1:$O$45</definedName>
    <definedName name="_xlnm.Print_Area" localSheetId="6">'3000 (ю)'!$A$1:$N$46</definedName>
    <definedName name="_xlnm.Print_Area" localSheetId="0">'500_01'!$A$1:$P$25</definedName>
    <definedName name="_xlnm.Print_Area" localSheetId="1">'500_02'!$A$1:$O$31</definedName>
  </definedNames>
  <calcPr fullCalcOnLoad="1"/>
</workbook>
</file>

<file path=xl/sharedStrings.xml><?xml version="1.0" encoding="utf-8"?>
<sst xmlns="http://schemas.openxmlformats.org/spreadsheetml/2006/main" count="946" uniqueCount="209">
  <si>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</si>
  <si>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</si>
  <si>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</si>
  <si>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</si>
  <si>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</si>
  <si>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</si>
  <si>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</si>
  <si>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</si>
  <si>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</si>
  <si>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</si>
  <si>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</si>
  <si>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</si>
  <si>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Девушки среднего возраста</t>
  </si>
  <si>
    <t>Юноши среднего возраста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</si>
  <si>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</si>
  <si>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</si>
  <si>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</si>
  <si>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</si>
  <si>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</si>
  <si>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</si>
  <si>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</si>
  <si>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</si>
  <si>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</si>
  <si>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</si>
  <si>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</si>
  <si>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</si>
  <si>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</si>
  <si>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</si>
  <si>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</si>
  <si>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</si>
  <si>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</si>
  <si>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</si>
  <si>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</si>
  <si>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</si>
  <si>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</si>
  <si>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</si>
  <si>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</si>
  <si>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</si>
  <si>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</si>
  <si>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</si>
  <si>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</si>
  <si>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</si>
  <si>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</si>
  <si>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</si>
  <si>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</si>
  <si>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Окончание: 11:20</t>
  </si>
  <si>
    <t>Савельева Г.И. 
Савельев В.Г.</t>
  </si>
  <si>
    <t>КМС</t>
  </si>
  <si>
    <t>Казелин С.Н.</t>
  </si>
  <si>
    <t>Пятышина А.В.</t>
  </si>
  <si>
    <t>Куликов К.С.</t>
  </si>
  <si>
    <t>Комов А.В.</t>
  </si>
  <si>
    <t>Бычкова Т.Н.</t>
  </si>
  <si>
    <t>Куксов А.И.</t>
  </si>
  <si>
    <t>Куксова Т.И.</t>
  </si>
  <si>
    <t>Агафошина Т.Н.</t>
  </si>
  <si>
    <t>Морозова Е.Е.</t>
  </si>
  <si>
    <t>DNS</t>
  </si>
  <si>
    <t>I разр.</t>
  </si>
  <si>
    <t>Илясова О.М.</t>
  </si>
  <si>
    <t>Казелина О.Н. 
Казелин А.С.</t>
  </si>
  <si>
    <t>Гришин В.В.</t>
  </si>
  <si>
    <t>Дементьев Д.Н.</t>
  </si>
  <si>
    <t>DQ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</si>
  <si>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</si>
  <si>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</si>
  <si>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</si>
  <si>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</si>
  <si>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</si>
  <si>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</si>
  <si>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i</t>
  </si>
  <si>
    <t xml:space="preserve">Симакова Алена </t>
  </si>
  <si>
    <t>ср</t>
  </si>
  <si>
    <t>Московская область</t>
  </si>
  <si>
    <t>o</t>
  </si>
  <si>
    <t xml:space="preserve">Бобкова Анна </t>
  </si>
  <si>
    <t>25.11.2000</t>
  </si>
  <si>
    <t xml:space="preserve">Павельева Ульяна </t>
  </si>
  <si>
    <t>II разр.</t>
  </si>
  <si>
    <t xml:space="preserve">Широких Анна </t>
  </si>
  <si>
    <t>мл</t>
  </si>
  <si>
    <t>III разр.</t>
  </si>
  <si>
    <t xml:space="preserve">Шацких Анастасия </t>
  </si>
  <si>
    <t>1 разр.</t>
  </si>
  <si>
    <t xml:space="preserve">Мишина Марина </t>
  </si>
  <si>
    <t xml:space="preserve">Лой Мария </t>
  </si>
  <si>
    <t xml:space="preserve">Таунгавер Марина </t>
  </si>
  <si>
    <t xml:space="preserve">Тарасова Ксения </t>
  </si>
  <si>
    <t>Монахов В.В.</t>
  </si>
  <si>
    <t xml:space="preserve">Таунгавер Ирина </t>
  </si>
  <si>
    <t xml:space="preserve">Савина Алина </t>
  </si>
  <si>
    <t>17.09.2000</t>
  </si>
  <si>
    <t xml:space="preserve">Царькова Ульяна </t>
  </si>
  <si>
    <t xml:space="preserve">Таболкина Елизавета </t>
  </si>
  <si>
    <t>Нижегородская область</t>
  </si>
  <si>
    <t>Бугреева А.Л.</t>
  </si>
  <si>
    <t xml:space="preserve">Напольских Софья </t>
  </si>
  <si>
    <t>Свердловская область</t>
  </si>
  <si>
    <t>Лемешкин Ю.Н.</t>
  </si>
  <si>
    <t xml:space="preserve">Гараева Анастасия </t>
  </si>
  <si>
    <t>07.10.2000</t>
  </si>
  <si>
    <t xml:space="preserve">Гец Виктория </t>
  </si>
  <si>
    <t xml:space="preserve">Шарапов Максим </t>
  </si>
  <si>
    <t xml:space="preserve">Найденов Роман </t>
  </si>
  <si>
    <t>Костромская область</t>
  </si>
  <si>
    <t xml:space="preserve">Киселев Денис </t>
  </si>
  <si>
    <t xml:space="preserve">Зубков Василий </t>
  </si>
  <si>
    <t xml:space="preserve">Тарасов Матвей </t>
  </si>
  <si>
    <t xml:space="preserve">Иванов Алексей </t>
  </si>
  <si>
    <t xml:space="preserve">Галкин Георгий </t>
  </si>
  <si>
    <t xml:space="preserve">Тарасов Иван </t>
  </si>
  <si>
    <t xml:space="preserve">Росляков Кирилл </t>
  </si>
  <si>
    <t xml:space="preserve">Гаврилин Виктор </t>
  </si>
  <si>
    <t xml:space="preserve">Алдошкин Даниил </t>
  </si>
  <si>
    <t>19.06.2001</t>
  </si>
  <si>
    <t xml:space="preserve">Гришанин Александр </t>
  </si>
  <si>
    <t>Васильков А.А.</t>
  </si>
  <si>
    <t xml:space="preserve">Климков Семен </t>
  </si>
  <si>
    <t>1 юн</t>
  </si>
  <si>
    <t xml:space="preserve">Клюкин Сергей </t>
  </si>
  <si>
    <t>Омелин А.И.,  Васильков А.А.</t>
  </si>
  <si>
    <t>Начало: 12:40</t>
  </si>
  <si>
    <t>t воздуха: +14,6</t>
  </si>
  <si>
    <t>Окончание: 12:50</t>
  </si>
  <si>
    <t>Начало: 13:10</t>
  </si>
  <si>
    <t>Окончание: 13:20</t>
  </si>
  <si>
    <t>Начало: 14:15</t>
  </si>
  <si>
    <t>Окончание: 14:20</t>
  </si>
  <si>
    <t>Начало: 14:20</t>
  </si>
  <si>
    <t>Окончание: 14:30</t>
  </si>
  <si>
    <t>Начало: 11:00</t>
  </si>
  <si>
    <t>влажность: 40 %</t>
  </si>
  <si>
    <t>Окончание: 11:05</t>
  </si>
  <si>
    <t>Начало: 11:10</t>
  </si>
  <si>
    <t xml:space="preserve">Кузнецова Ирина </t>
  </si>
  <si>
    <t>ст</t>
  </si>
  <si>
    <t>МС</t>
  </si>
  <si>
    <t xml:space="preserve">Алешкова Дарья </t>
  </si>
  <si>
    <t>27.03.2000</t>
  </si>
  <si>
    <t>Москва</t>
  </si>
  <si>
    <t xml:space="preserve">Кузьмина Ирина </t>
  </si>
  <si>
    <t>11.05.2000</t>
  </si>
  <si>
    <t xml:space="preserve">Бекжонова Милена </t>
  </si>
  <si>
    <t>Девушки старшего возраста</t>
  </si>
  <si>
    <t/>
  </si>
  <si>
    <t>Начало: 11:05</t>
  </si>
  <si>
    <t>Окончание: 11:10</t>
  </si>
  <si>
    <t>Окончание: 11:15</t>
  </si>
  <si>
    <t xml:space="preserve">Шабанов Андрей </t>
  </si>
  <si>
    <t>15.05.2000</t>
  </si>
  <si>
    <t xml:space="preserve">Голубев Виктор </t>
  </si>
  <si>
    <t>18.08.1998</t>
  </si>
  <si>
    <t xml:space="preserve">Алексеев Илья </t>
  </si>
  <si>
    <t>01.08.1999</t>
  </si>
  <si>
    <t>Тульская область</t>
  </si>
  <si>
    <t xml:space="preserve">Рябинин Дмитрий </t>
  </si>
  <si>
    <t xml:space="preserve">Захаров Алексей </t>
  </si>
  <si>
    <t xml:space="preserve">Шершаков Дмитрий </t>
  </si>
  <si>
    <t>21.08.1998</t>
  </si>
  <si>
    <t>I юн.</t>
  </si>
  <si>
    <t>Начало: 11:15</t>
  </si>
  <si>
    <t>Юноши старшего возраста</t>
  </si>
  <si>
    <t>влажность: 41 %</t>
  </si>
  <si>
    <t>Окончание: 13:15</t>
  </si>
  <si>
    <t xml:space="preserve">Ахметова Карина </t>
  </si>
  <si>
    <t>05.09.1998</t>
  </si>
  <si>
    <t xml:space="preserve">Коркина Анастасия </t>
  </si>
  <si>
    <t>18.12.1999</t>
  </si>
  <si>
    <t>Начало: 13:15</t>
  </si>
  <si>
    <t>Окончание: 13:25</t>
  </si>
  <si>
    <t>t воздуха: +4,5</t>
  </si>
  <si>
    <t xml:space="preserve">Тетерина Надежда </t>
  </si>
  <si>
    <t>юн</t>
  </si>
  <si>
    <t>Забайкальский край</t>
  </si>
  <si>
    <t xml:space="preserve">Фалькова Валерия </t>
  </si>
  <si>
    <t>24.03.1998</t>
  </si>
  <si>
    <t xml:space="preserve">Лежнева Мария </t>
  </si>
  <si>
    <t>27.02.1998</t>
  </si>
  <si>
    <t xml:space="preserve">Сутемьева Диана </t>
  </si>
  <si>
    <t>Иркутская область</t>
  </si>
  <si>
    <t>в/к</t>
  </si>
  <si>
    <t>Филимонова Людмила</t>
  </si>
  <si>
    <t>МСМК</t>
  </si>
  <si>
    <t>Начало: 13:25</t>
  </si>
  <si>
    <t>Окончание: 13:30</t>
  </si>
  <si>
    <t>Юниорки</t>
  </si>
  <si>
    <t>Начало: 13:30</t>
  </si>
  <si>
    <t>Окончание: 13:35</t>
  </si>
  <si>
    <t>5000 метров</t>
  </si>
  <si>
    <t xml:space="preserve">Водиченков Антон </t>
  </si>
  <si>
    <t>16.01.2000</t>
  </si>
  <si>
    <t xml:space="preserve">Иванов Илья </t>
  </si>
  <si>
    <t>26.02.1999</t>
  </si>
  <si>
    <t xml:space="preserve">Ульянов Демид </t>
  </si>
  <si>
    <t xml:space="preserve">Подольский Александр </t>
  </si>
  <si>
    <t>24.04.1999</t>
  </si>
  <si>
    <t xml:space="preserve">Голубчиков Даниил </t>
  </si>
  <si>
    <t>16.07.1999</t>
  </si>
  <si>
    <t xml:space="preserve">Невмержицкий Стефан </t>
  </si>
  <si>
    <t xml:space="preserve">Пучков Леонид </t>
  </si>
  <si>
    <t>05.04.1999</t>
  </si>
  <si>
    <t>Начало: 13:50</t>
  </si>
  <si>
    <t>Окончание: 14:10</t>
  </si>
  <si>
    <t>Мужчины, Юниоры</t>
  </si>
  <si>
    <t xml:space="preserve">Серяев Евгений </t>
  </si>
  <si>
    <t xml:space="preserve">Лисин Сергей </t>
  </si>
  <si>
    <t xml:space="preserve">Первов Глеб </t>
  </si>
  <si>
    <t>09.01.1998</t>
  </si>
  <si>
    <t>Начало: 14:10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</si>
</sst>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1" fillId="0" borderId="11" xfId="53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2" fontId="3" fillId="0" borderId="12" xfId="0" applyNumberFormat="1" applyFont="1" applyBorder="1" applyAlignment="1">
      <alignment horizontal="left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180" fontId="1" fillId="0" borderId="11" xfId="0" applyNumberFormat="1" applyFont="1" applyFill="1" applyBorder="1" applyAlignment="1">
      <alignment vertical="justify"/>
    </xf>
    <xf numFmtId="0" fontId="0" fillId="0" borderId="0" xfId="0" applyFont="1" applyBorder="1" applyAlignment="1">
      <alignment wrapText="1"/>
    </xf>
    <xf numFmtId="180" fontId="1" fillId="0" borderId="11" xfId="53" applyNumberFormat="1" applyFont="1" applyBorder="1" applyAlignment="1">
      <alignment vertical="justify"/>
      <protection/>
    </xf>
    <xf numFmtId="180" fontId="1" fillId="0" borderId="12" xfId="0" applyNumberFormat="1" applyFont="1" applyFill="1" applyBorder="1" applyAlignment="1">
      <alignment vertical="justify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3" fontId="1" fillId="0" borderId="12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53" applyFont="1" applyBorder="1" applyAlignment="1">
      <alignment horizontal="center"/>
      <protection/>
    </xf>
    <xf numFmtId="182" fontId="3" fillId="0" borderId="10" xfId="53" applyNumberFormat="1" applyFont="1" applyBorder="1" applyAlignment="1">
      <alignment horizontal="center" vertical="justify"/>
      <protection/>
    </xf>
    <xf numFmtId="183" fontId="1" fillId="0" borderId="10" xfId="53" applyNumberFormat="1" applyFont="1" applyBorder="1" applyAlignment="1">
      <alignment horizontal="center" vertical="justify"/>
      <protection/>
    </xf>
    <xf numFmtId="202" fontId="1" fillId="0" borderId="10" xfId="53" applyNumberFormat="1" applyFont="1" applyBorder="1" applyAlignment="1">
      <alignment horizontal="center" vertical="justify" wrapText="1"/>
      <protection/>
    </xf>
    <xf numFmtId="0" fontId="1" fillId="0" borderId="0" xfId="53" applyFont="1" applyAlignment="1">
      <alignment/>
      <protection/>
    </xf>
    <xf numFmtId="182" fontId="3" fillId="0" borderId="10" xfId="0" applyNumberFormat="1" applyFont="1" applyBorder="1" applyAlignment="1">
      <alignment horizontal="center" vertical="justify"/>
    </xf>
    <xf numFmtId="183" fontId="1" fillId="0" borderId="10" xfId="0" applyNumberFormat="1" applyFont="1" applyBorder="1" applyAlignment="1">
      <alignment horizontal="center" vertical="justify"/>
    </xf>
    <xf numFmtId="202" fontId="1" fillId="0" borderId="10" xfId="0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2" fontId="3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2" fontId="3" fillId="0" borderId="14" xfId="0" applyNumberFormat="1" applyFont="1" applyBorder="1" applyAlignment="1">
      <alignment horizontal="left" vertical="center"/>
    </xf>
    <xf numFmtId="183" fontId="1" fillId="0" borderId="14" xfId="0" applyNumberFormat="1" applyFont="1" applyBorder="1" applyAlignment="1">
      <alignment horizontal="left" vertical="center"/>
    </xf>
    <xf numFmtId="202" fontId="1" fillId="0" borderId="14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right"/>
      <protection/>
    </xf>
    <xf numFmtId="0" fontId="4" fillId="0" borderId="1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9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32.emf" /><Relationship Id="rId6" Type="http://schemas.openxmlformats.org/officeDocument/2006/relationships/image" Target="../media/image41.emf" /><Relationship Id="rId7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27.emf" /><Relationship Id="rId6" Type="http://schemas.openxmlformats.org/officeDocument/2006/relationships/image" Target="../media/image20.emf" /><Relationship Id="rId7" Type="http://schemas.openxmlformats.org/officeDocument/2006/relationships/image" Target="../media/image3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28.emf" /><Relationship Id="rId6" Type="http://schemas.openxmlformats.org/officeDocument/2006/relationships/image" Target="../media/image19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10.emf" /><Relationship Id="rId6" Type="http://schemas.openxmlformats.org/officeDocument/2006/relationships/image" Target="../media/image16.emf" /><Relationship Id="rId7" Type="http://schemas.openxmlformats.org/officeDocument/2006/relationships/image" Target="../media/image4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31.emf" /><Relationship Id="rId6" Type="http://schemas.openxmlformats.org/officeDocument/2006/relationships/image" Target="../media/image42.emf" /><Relationship Id="rId7" Type="http://schemas.openxmlformats.org/officeDocument/2006/relationships/image" Target="../media/image3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5.pn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6.emf" /><Relationship Id="rId6" Type="http://schemas.openxmlformats.org/officeDocument/2006/relationships/image" Target="../media/image3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323850</xdr:rowOff>
    </xdr:from>
    <xdr:to>
      <xdr:col>15</xdr:col>
      <xdr:colOff>457200</xdr:colOff>
      <xdr:row>2</xdr:row>
      <xdr:rowOff>257175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00075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400050</xdr:colOff>
      <xdr:row>1</xdr:row>
      <xdr:rowOff>400050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2</xdr:col>
      <xdr:colOff>47625</xdr:colOff>
      <xdr:row>3</xdr:row>
      <xdr:rowOff>38100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9525</xdr:rowOff>
    </xdr:from>
    <xdr:to>
      <xdr:col>15</xdr:col>
      <xdr:colOff>523875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9525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428625</xdr:colOff>
      <xdr:row>4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72550" y="114300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20</xdr:col>
      <xdr:colOff>19050</xdr:colOff>
      <xdr:row>4</xdr:row>
      <xdr:rowOff>19050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2900" y="1143000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228600</xdr:colOff>
      <xdr:row>4</xdr:row>
      <xdr:rowOff>47625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72300" y="114300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2</xdr:row>
      <xdr:rowOff>9525</xdr:rowOff>
    </xdr:from>
    <xdr:to>
      <xdr:col>14</xdr:col>
      <xdr:colOff>466725</xdr:colOff>
      <xdr:row>3</xdr:row>
      <xdr:rowOff>133350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953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314325</xdr:colOff>
      <xdr:row>1</xdr:row>
      <xdr:rowOff>333375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2</xdr:col>
      <xdr:colOff>19050</xdr:colOff>
      <xdr:row>3</xdr:row>
      <xdr:rowOff>209550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96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14</xdr:col>
      <xdr:colOff>504825</xdr:colOff>
      <xdr:row>1</xdr:row>
      <xdr:rowOff>95250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1905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323850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9810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523875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98107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180975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990600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1114425</xdr:colOff>
      <xdr:row>0</xdr:row>
      <xdr:rowOff>180975</xdr:rowOff>
    </xdr:from>
    <xdr:to>
      <xdr:col>11</xdr:col>
      <xdr:colOff>504825</xdr:colOff>
      <xdr:row>1</xdr:row>
      <xdr:rowOff>228600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0</xdr:rowOff>
    </xdr:from>
    <xdr:to>
      <xdr:col>3</xdr:col>
      <xdr:colOff>600075</xdr:colOff>
      <xdr:row>1</xdr:row>
      <xdr:rowOff>400050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161925</xdr:rowOff>
    </xdr:from>
    <xdr:to>
      <xdr:col>6</xdr:col>
      <xdr:colOff>285750</xdr:colOff>
      <xdr:row>1</xdr:row>
      <xdr:rowOff>295275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619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161925</xdr:rowOff>
    </xdr:from>
    <xdr:to>
      <xdr:col>7</xdr:col>
      <xdr:colOff>819150</xdr:colOff>
      <xdr:row>1</xdr:row>
      <xdr:rowOff>209550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619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2</xdr:row>
      <xdr:rowOff>447675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10600" y="131445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581025</xdr:colOff>
      <xdr:row>2</xdr:row>
      <xdr:rowOff>447675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10475" y="1295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2</xdr:row>
      <xdr:rowOff>466725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29400" y="12858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2</xdr:row>
      <xdr:rowOff>19050</xdr:rowOff>
    </xdr:from>
    <xdr:to>
      <xdr:col>14</xdr:col>
      <xdr:colOff>419100</xdr:colOff>
      <xdr:row>3</xdr:row>
      <xdr:rowOff>76200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7143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114300</xdr:colOff>
      <xdr:row>2</xdr:row>
      <xdr:rowOff>47625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95250</xdr:rowOff>
    </xdr:from>
    <xdr:to>
      <xdr:col>2</xdr:col>
      <xdr:colOff>180975</xdr:colOff>
      <xdr:row>3</xdr:row>
      <xdr:rowOff>133350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905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28575</xdr:rowOff>
    </xdr:from>
    <xdr:to>
      <xdr:col>14</xdr:col>
      <xdr:colOff>400050</xdr:colOff>
      <xdr:row>1</xdr:row>
      <xdr:rowOff>133350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285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285750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48700" y="10763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514350</xdr:colOff>
      <xdr:row>3</xdr:row>
      <xdr:rowOff>381000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67625" y="10763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200025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10572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0</xdr:row>
      <xdr:rowOff>161925</xdr:rowOff>
    </xdr:from>
    <xdr:to>
      <xdr:col>13</xdr:col>
      <xdr:colOff>104775</xdr:colOff>
      <xdr:row>1</xdr:row>
      <xdr:rowOff>76200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619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733425</xdr:colOff>
      <xdr:row>1</xdr:row>
      <xdr:rowOff>142875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90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0</xdr:row>
      <xdr:rowOff>152400</xdr:rowOff>
    </xdr:from>
    <xdr:to>
      <xdr:col>6</xdr:col>
      <xdr:colOff>428625</xdr:colOff>
      <xdr:row>1</xdr:row>
      <xdr:rowOff>123825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5240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142875</xdr:rowOff>
    </xdr:from>
    <xdr:to>
      <xdr:col>7</xdr:col>
      <xdr:colOff>1076325</xdr:colOff>
      <xdr:row>1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428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</xdr:row>
      <xdr:rowOff>0</xdr:rowOff>
    </xdr:from>
    <xdr:to>
      <xdr:col>21</xdr:col>
      <xdr:colOff>295275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1571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0</xdr:rowOff>
    </xdr:from>
    <xdr:to>
      <xdr:col>19</xdr:col>
      <xdr:colOff>561975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9550" y="15716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0</xdr:rowOff>
    </xdr:from>
    <xdr:to>
      <xdr:col>18</xdr:col>
      <xdr:colOff>200025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15716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0</xdr:row>
      <xdr:rowOff>142875</xdr:rowOff>
    </xdr:from>
    <xdr:to>
      <xdr:col>11</xdr:col>
      <xdr:colOff>514350</xdr:colOff>
      <xdr:row>0</xdr:row>
      <xdr:rowOff>619125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4287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9525</xdr:rowOff>
    </xdr:from>
    <xdr:to>
      <xdr:col>3</xdr:col>
      <xdr:colOff>561975</xdr:colOff>
      <xdr:row>1</xdr:row>
      <xdr:rowOff>85725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952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219075</xdr:rowOff>
    </xdr:from>
    <xdr:to>
      <xdr:col>3</xdr:col>
      <xdr:colOff>1647825</xdr:colOff>
      <xdr:row>1</xdr:row>
      <xdr:rowOff>19050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2190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142875</xdr:rowOff>
    </xdr:from>
    <xdr:to>
      <xdr:col>7</xdr:col>
      <xdr:colOff>695325</xdr:colOff>
      <xdr:row>1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142875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3</xdr:row>
      <xdr:rowOff>0</xdr:rowOff>
    </xdr:from>
    <xdr:to>
      <xdr:col>20</xdr:col>
      <xdr:colOff>238125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0100" y="15240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</xdr:row>
      <xdr:rowOff>9525</xdr:rowOff>
    </xdr:from>
    <xdr:to>
      <xdr:col>18</xdr:col>
      <xdr:colOff>476250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48550" y="1533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16</xdr:col>
      <xdr:colOff>590550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53175" y="15240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971550</xdr:colOff>
      <xdr:row>0</xdr:row>
      <xdr:rowOff>190500</xdr:rowOff>
    </xdr:from>
    <xdr:to>
      <xdr:col>10</xdr:col>
      <xdr:colOff>466725</xdr:colOff>
      <xdr:row>1</xdr:row>
      <xdr:rowOff>171450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9050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3</xdr:col>
      <xdr:colOff>571500</xdr:colOff>
      <xdr:row>1</xdr:row>
      <xdr:rowOff>247650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171450</xdr:rowOff>
    </xdr:from>
    <xdr:to>
      <xdr:col>6</xdr:col>
      <xdr:colOff>219075</xdr:colOff>
      <xdr:row>1</xdr:row>
      <xdr:rowOff>190500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17145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161925</xdr:rowOff>
    </xdr:from>
    <xdr:to>
      <xdr:col>7</xdr:col>
      <xdr:colOff>847725</xdr:colOff>
      <xdr:row>1</xdr:row>
      <xdr:rowOff>161925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61925"/>
          <a:ext cx="1171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4</xdr:row>
      <xdr:rowOff>57150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581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552450</xdr:colOff>
      <xdr:row>4</xdr:row>
      <xdr:rowOff>57150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5716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4</xdr:row>
      <xdr:rowOff>95250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5811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1076325</xdr:colOff>
      <xdr:row>0</xdr:row>
      <xdr:rowOff>152400</xdr:rowOff>
    </xdr:from>
    <xdr:to>
      <xdr:col>13</xdr:col>
      <xdr:colOff>28575</xdr:colOff>
      <xdr:row>1</xdr:row>
      <xdr:rowOff>257175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2400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0</xdr:rowOff>
    </xdr:from>
    <xdr:to>
      <xdr:col>3</xdr:col>
      <xdr:colOff>571500</xdr:colOff>
      <xdr:row>1</xdr:row>
      <xdr:rowOff>381000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171450</xdr:rowOff>
    </xdr:from>
    <xdr:to>
      <xdr:col>6</xdr:col>
      <xdr:colOff>200025</xdr:colOff>
      <xdr:row>1</xdr:row>
      <xdr:rowOff>323850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714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133350</xdr:rowOff>
    </xdr:from>
    <xdr:to>
      <xdr:col>7</xdr:col>
      <xdr:colOff>904875</xdr:colOff>
      <xdr:row>1</xdr:row>
      <xdr:rowOff>257175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33350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20</xdr:col>
      <xdr:colOff>333375</xdr:colOff>
      <xdr:row>3</xdr:row>
      <xdr:rowOff>361950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15525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</xdr:row>
      <xdr:rowOff>180975</xdr:rowOff>
    </xdr:from>
    <xdr:to>
      <xdr:col>18</xdr:col>
      <xdr:colOff>523875</xdr:colOff>
      <xdr:row>3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2668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152400</xdr:rowOff>
    </xdr:from>
    <xdr:to>
      <xdr:col>17</xdr:col>
      <xdr:colOff>161925</xdr:colOff>
      <xdr:row>3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12382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L25"/>
  <sheetViews>
    <sheetView view="pageBreakPreview" zoomScale="175" zoomScaleSheetLayoutView="175" zoomScalePageLayoutView="0" workbookViewId="0" topLeftCell="A1">
      <selection activeCell="L27" sqref="L27:L29"/>
    </sheetView>
  </sheetViews>
  <sheetFormatPr defaultColWidth="9.140625" defaultRowHeight="12.75"/>
  <cols>
    <col min="1" max="3" width="6.28125" style="1" customWidth="1"/>
    <col min="4" max="4" width="25.28125" style="1" customWidth="1"/>
    <col min="5" max="5" width="11.28125" style="1" hidden="1" customWidth="1"/>
    <col min="6" max="6" width="9.8515625" style="1" hidden="1" customWidth="1"/>
    <col min="7" max="7" width="9.57421875" style="1" customWidth="1"/>
    <col min="8" max="8" width="23.0039062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8.00390625" style="1" customWidth="1"/>
    <col min="13" max="13" width="7.28125" style="1" hidden="1" customWidth="1"/>
    <col min="14" max="14" width="3.57421875" style="1" customWidth="1"/>
    <col min="15" max="15" width="7.281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1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37.5" customHeight="1">
      <c r="A2" s="208" t="str">
        <f>N_sor1</f>
        <v>Всероссийские соревнования по конькобежному спорту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30" customHeight="1">
      <c r="A3" s="208" t="str">
        <f>N_sor2</f>
        <v>"КУБОК КОЛОМНЫ"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27.75" customHeight="1">
      <c r="A4" s="209" t="s">
        <v>22</v>
      </c>
      <c r="B4" s="209"/>
      <c r="C4" s="209"/>
      <c r="D4" s="209"/>
      <c r="E4" s="136"/>
      <c r="F4" s="136"/>
      <c r="G4" s="136"/>
      <c r="H4" s="136"/>
      <c r="I4" s="136"/>
      <c r="J4" s="210" t="str">
        <f>D_d1</f>
        <v>10 октября 2015 г.</v>
      </c>
      <c r="K4" s="211"/>
      <c r="L4" s="211"/>
      <c r="M4" s="211"/>
      <c r="N4" s="211"/>
      <c r="O4" s="211"/>
      <c r="P4" s="211"/>
    </row>
    <row r="5" spans="2:32" ht="28.5" customHeight="1">
      <c r="B5" s="15"/>
      <c r="C5" s="207" t="str">
        <f>N_un</f>
        <v>Юноши среднего возраста</v>
      </c>
      <c r="D5" s="207"/>
      <c r="E5" s="207"/>
      <c r="F5" s="207"/>
      <c r="G5" s="207"/>
      <c r="H5" s="207"/>
      <c r="I5" s="207"/>
      <c r="J5" s="207"/>
      <c r="K5" s="15"/>
      <c r="L5" s="18" t="str">
        <f>const!C9</f>
        <v>500 метров</v>
      </c>
      <c r="M5" s="15"/>
      <c r="N5" s="15"/>
      <c r="O5" s="15"/>
      <c r="P5" s="15"/>
      <c r="Q5" s="3"/>
      <c r="R5" s="4">
        <v>37.5</v>
      </c>
      <c r="S5" s="4">
        <v>35.4</v>
      </c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19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41</v>
      </c>
      <c r="F6" s="2" t="s">
        <v>1</v>
      </c>
      <c r="G6" s="2" t="s">
        <v>1</v>
      </c>
      <c r="H6" s="2" t="s">
        <v>42</v>
      </c>
      <c r="I6" s="2" t="s">
        <v>42</v>
      </c>
      <c r="J6" s="2" t="s">
        <v>7</v>
      </c>
      <c r="K6" s="2"/>
      <c r="L6" s="2" t="s">
        <v>3</v>
      </c>
      <c r="M6" s="11" t="s">
        <v>8</v>
      </c>
      <c r="N6" s="11"/>
      <c r="O6" s="11" t="s">
        <v>11</v>
      </c>
      <c r="P6" s="2" t="s">
        <v>5</v>
      </c>
      <c r="Q6" s="3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2.75" customHeight="1" thickTop="1">
      <c r="A7" s="6">
        <v>1</v>
      </c>
      <c r="B7" s="49">
        <v>83</v>
      </c>
      <c r="C7" s="49" t="s">
        <v>74</v>
      </c>
      <c r="D7" s="74" t="s">
        <v>115</v>
      </c>
      <c r="E7" s="152" t="s">
        <v>72</v>
      </c>
      <c r="F7" s="75">
        <v>36808</v>
      </c>
      <c r="G7" s="152" t="s">
        <v>47</v>
      </c>
      <c r="H7" s="76" t="s">
        <v>94</v>
      </c>
      <c r="I7" s="76" t="s">
        <v>116</v>
      </c>
      <c r="J7" s="76"/>
      <c r="K7" s="161"/>
      <c r="L7" s="153">
        <v>40.2</v>
      </c>
      <c r="M7" s="50">
        <f aca="true" t="shared" si="0" ref="M7:M20">L7</f>
        <v>40.2</v>
      </c>
      <c r="N7" s="50"/>
      <c r="O7" s="77">
        <f aca="true" t="shared" si="1" ref="O7:O19">L7-L$7</f>
        <v>0</v>
      </c>
      <c r="P7" s="25" t="str">
        <f>IF(L7&lt;=41,"КМС",IF(L7&lt;=43.4,"I разр.",IF(L7&lt;=46.2,"II разр.",IF(L7&lt;=49.7,"III разр.",IF(L7&lt;=53.9,"I юн.",IF(L7&lt;=59.5,"II юн.",IF(L7&lt;=66.5,"III юн.","")))))))</f>
        <v>КМС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2.75" customHeight="1">
      <c r="A8" s="6">
        <v>2</v>
      </c>
      <c r="B8" s="7">
        <v>75</v>
      </c>
      <c r="C8" s="7" t="s">
        <v>70</v>
      </c>
      <c r="D8" s="16" t="s">
        <v>113</v>
      </c>
      <c r="E8" s="17" t="s">
        <v>72</v>
      </c>
      <c r="F8" s="26" t="s">
        <v>114</v>
      </c>
      <c r="G8" s="17" t="s">
        <v>58</v>
      </c>
      <c r="H8" s="13" t="s">
        <v>73</v>
      </c>
      <c r="I8" s="13" t="s">
        <v>48</v>
      </c>
      <c r="J8" s="13"/>
      <c r="K8" s="12"/>
      <c r="L8" s="137">
        <v>40.29</v>
      </c>
      <c r="M8" s="20">
        <f t="shared" si="0"/>
        <v>40.29</v>
      </c>
      <c r="N8" s="20"/>
      <c r="O8" s="29">
        <f t="shared" si="1"/>
        <v>0.0899999999999963</v>
      </c>
      <c r="P8" s="6" t="str">
        <f>IF(L8&lt;=41,"КМС",IF(L8&lt;=43.4,"I разр.",IF(L8&lt;=46.2,"II разр.",IF(L8&lt;=49.7,"III разр.",IF(L8&lt;=53.9,"I юн.",IF(L8&lt;=59.5,"II юн.",IF(L8&lt;=66.5,"III юн.","")))))))</f>
        <v>КМС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6">
        <v>3</v>
      </c>
      <c r="B9" s="7">
        <v>74</v>
      </c>
      <c r="C9" s="7" t="s">
        <v>74</v>
      </c>
      <c r="D9" s="16" t="s">
        <v>103</v>
      </c>
      <c r="E9" s="17" t="s">
        <v>72</v>
      </c>
      <c r="F9" s="26">
        <v>37101</v>
      </c>
      <c r="G9" s="17" t="s">
        <v>47</v>
      </c>
      <c r="H9" s="13" t="s">
        <v>104</v>
      </c>
      <c r="I9" s="13" t="s">
        <v>46</v>
      </c>
      <c r="J9" s="13"/>
      <c r="K9" s="28"/>
      <c r="L9" s="137">
        <v>41.51</v>
      </c>
      <c r="M9" s="20">
        <f t="shared" si="0"/>
        <v>41.51</v>
      </c>
      <c r="N9" s="20"/>
      <c r="O9" s="29">
        <f t="shared" si="1"/>
        <v>1.3099999999999952</v>
      </c>
      <c r="P9" s="6" t="str">
        <f>IF(L9&lt;=41,"КМС",IF(L9&lt;=43.4,"I разр.",IF(L9&lt;=46.2,"II разр.",IF(L9&lt;=49.7,"III разр.",IF(L9&lt;=53.9,"I юн.",IF(L9&lt;=59.5,"II юн.",IF(L9&lt;=66.5,"III юн.","")))))))</f>
        <v>I разр.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2.75" customHeight="1">
      <c r="A10" s="6">
        <v>4</v>
      </c>
      <c r="B10" s="7">
        <v>81</v>
      </c>
      <c r="C10" s="7" t="s">
        <v>70</v>
      </c>
      <c r="D10" s="16" t="s">
        <v>111</v>
      </c>
      <c r="E10" s="17" t="s">
        <v>72</v>
      </c>
      <c r="F10" s="26">
        <v>37241</v>
      </c>
      <c r="G10" s="17" t="s">
        <v>58</v>
      </c>
      <c r="H10" s="13" t="s">
        <v>73</v>
      </c>
      <c r="I10" s="13" t="s">
        <v>62</v>
      </c>
      <c r="J10" s="13"/>
      <c r="K10" s="12"/>
      <c r="L10" s="137">
        <v>42.78</v>
      </c>
      <c r="M10" s="20">
        <f t="shared" si="0"/>
        <v>42.78</v>
      </c>
      <c r="N10" s="20"/>
      <c r="O10" s="29">
        <f t="shared" si="1"/>
        <v>2.5799999999999983</v>
      </c>
      <c r="P10" s="6" t="str">
        <f aca="true" t="shared" si="2" ref="P10:P19">IF(L10&lt;=41,"КМС",IF(L10&lt;=43.4,"I разр.",IF(L10&lt;=46.2,"II разр.",IF(L10&lt;=49.7,"III разр.",IF(L10&lt;=53.9,"I юн.",IF(L10&lt;=59.5,"II юн.",IF(L10&lt;=66.5,"III юн.","")))))))</f>
        <v>I разр.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2.75" customHeight="1">
      <c r="A11" s="6">
        <v>5</v>
      </c>
      <c r="B11" s="7">
        <v>82</v>
      </c>
      <c r="C11" s="7" t="s">
        <v>70</v>
      </c>
      <c r="D11" s="16" t="s">
        <v>102</v>
      </c>
      <c r="E11" s="17" t="s">
        <v>72</v>
      </c>
      <c r="F11" s="26">
        <v>37159</v>
      </c>
      <c r="G11" s="17" t="s">
        <v>78</v>
      </c>
      <c r="H11" s="13" t="s">
        <v>73</v>
      </c>
      <c r="I11" s="13" t="s">
        <v>48</v>
      </c>
      <c r="J11" s="13"/>
      <c r="K11" s="12"/>
      <c r="L11" s="137">
        <v>42.87</v>
      </c>
      <c r="M11" s="20">
        <f t="shared" si="0"/>
        <v>42.87</v>
      </c>
      <c r="N11" s="20"/>
      <c r="O11" s="29">
        <f t="shared" si="1"/>
        <v>2.6699999999999946</v>
      </c>
      <c r="P11" s="6" t="str">
        <f t="shared" si="2"/>
        <v>I разр.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2.75" customHeight="1">
      <c r="A12" s="6">
        <v>6</v>
      </c>
      <c r="B12" s="7">
        <v>76</v>
      </c>
      <c r="C12" s="7" t="s">
        <v>74</v>
      </c>
      <c r="D12" s="16" t="s">
        <v>112</v>
      </c>
      <c r="E12" s="17" t="s">
        <v>72</v>
      </c>
      <c r="F12" s="26">
        <v>36909</v>
      </c>
      <c r="G12" s="17" t="s">
        <v>58</v>
      </c>
      <c r="H12" s="13" t="s">
        <v>73</v>
      </c>
      <c r="I12" s="13" t="s">
        <v>62</v>
      </c>
      <c r="J12" s="13"/>
      <c r="K12" s="28"/>
      <c r="L12" s="137">
        <v>43.27</v>
      </c>
      <c r="M12" s="20">
        <f t="shared" si="0"/>
        <v>43.27</v>
      </c>
      <c r="N12" s="20"/>
      <c r="O12" s="29">
        <f t="shared" si="1"/>
        <v>3.0700000000000003</v>
      </c>
      <c r="P12" s="6" t="str">
        <f t="shared" si="2"/>
        <v>I разр.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2.75" customHeight="1">
      <c r="A13" s="6">
        <v>7</v>
      </c>
      <c r="B13" s="7">
        <v>79</v>
      </c>
      <c r="C13" s="7" t="s">
        <v>70</v>
      </c>
      <c r="D13" s="16" t="s">
        <v>105</v>
      </c>
      <c r="E13" s="17" t="s">
        <v>72</v>
      </c>
      <c r="F13" s="26">
        <v>37071</v>
      </c>
      <c r="G13" s="17" t="s">
        <v>58</v>
      </c>
      <c r="H13" s="13" t="s">
        <v>73</v>
      </c>
      <c r="I13" s="13" t="s">
        <v>48</v>
      </c>
      <c r="J13" s="13"/>
      <c r="K13" s="12"/>
      <c r="L13" s="137">
        <v>43.49</v>
      </c>
      <c r="M13" s="20">
        <f t="shared" si="0"/>
        <v>43.49</v>
      </c>
      <c r="N13" s="20"/>
      <c r="O13" s="29">
        <f t="shared" si="1"/>
        <v>3.289999999999999</v>
      </c>
      <c r="P13" s="6" t="str">
        <f t="shared" si="2"/>
        <v>II разр.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6">
        <v>8</v>
      </c>
      <c r="B14" s="7">
        <v>84</v>
      </c>
      <c r="C14" s="7" t="s">
        <v>74</v>
      </c>
      <c r="D14" s="16" t="s">
        <v>119</v>
      </c>
      <c r="E14" s="17" t="s">
        <v>72</v>
      </c>
      <c r="F14" s="26">
        <v>37175</v>
      </c>
      <c r="G14" s="17" t="s">
        <v>58</v>
      </c>
      <c r="H14" s="13" t="s">
        <v>94</v>
      </c>
      <c r="I14" s="13" t="s">
        <v>120</v>
      </c>
      <c r="J14" s="13"/>
      <c r="K14" s="28"/>
      <c r="L14" s="137">
        <v>44.29</v>
      </c>
      <c r="M14" s="20">
        <f t="shared" si="0"/>
        <v>44.29</v>
      </c>
      <c r="N14" s="20"/>
      <c r="O14" s="29">
        <f t="shared" si="1"/>
        <v>4.089999999999996</v>
      </c>
      <c r="P14" s="6" t="str">
        <f t="shared" si="2"/>
        <v>II разр.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6">
        <v>9</v>
      </c>
      <c r="B15" s="7">
        <v>73</v>
      </c>
      <c r="C15" s="7" t="s">
        <v>70</v>
      </c>
      <c r="D15" s="16" t="s">
        <v>107</v>
      </c>
      <c r="E15" s="17" t="s">
        <v>80</v>
      </c>
      <c r="F15" s="26">
        <v>37754</v>
      </c>
      <c r="G15" s="17" t="s">
        <v>78</v>
      </c>
      <c r="H15" s="13" t="s">
        <v>73</v>
      </c>
      <c r="I15" s="13" t="s">
        <v>48</v>
      </c>
      <c r="J15" s="13"/>
      <c r="K15" s="12"/>
      <c r="L15" s="137">
        <v>46.1</v>
      </c>
      <c r="M15" s="20">
        <f t="shared" si="0"/>
        <v>46.1</v>
      </c>
      <c r="N15" s="20"/>
      <c r="O15" s="29">
        <f t="shared" si="1"/>
        <v>5.899999999999999</v>
      </c>
      <c r="P15" s="6" t="str">
        <f t="shared" si="2"/>
        <v>II разр.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6">
        <v>10</v>
      </c>
      <c r="B16" s="7">
        <v>78</v>
      </c>
      <c r="C16" s="7" t="s">
        <v>74</v>
      </c>
      <c r="D16" s="16" t="s">
        <v>106</v>
      </c>
      <c r="E16" s="17" t="s">
        <v>72</v>
      </c>
      <c r="F16" s="26">
        <v>37315</v>
      </c>
      <c r="G16" s="17" t="s">
        <v>81</v>
      </c>
      <c r="H16" s="13" t="s">
        <v>73</v>
      </c>
      <c r="I16" s="13" t="s">
        <v>48</v>
      </c>
      <c r="J16" s="13"/>
      <c r="K16" s="28"/>
      <c r="L16" s="137">
        <v>46.2</v>
      </c>
      <c r="M16" s="20">
        <f t="shared" si="0"/>
        <v>46.2</v>
      </c>
      <c r="N16" s="20"/>
      <c r="O16" s="29">
        <f t="shared" si="1"/>
        <v>6</v>
      </c>
      <c r="P16" s="6" t="str">
        <f t="shared" si="2"/>
        <v>II разр.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2.75" customHeight="1">
      <c r="A17" s="6">
        <v>11</v>
      </c>
      <c r="B17" s="7">
        <v>77</v>
      </c>
      <c r="C17" s="7" t="s">
        <v>70</v>
      </c>
      <c r="D17" s="16" t="s">
        <v>109</v>
      </c>
      <c r="E17" s="17" t="s">
        <v>72</v>
      </c>
      <c r="F17" s="26">
        <v>37159</v>
      </c>
      <c r="G17" s="17" t="s">
        <v>78</v>
      </c>
      <c r="H17" s="13" t="s">
        <v>73</v>
      </c>
      <c r="I17" s="13" t="s">
        <v>48</v>
      </c>
      <c r="J17" s="13"/>
      <c r="K17" s="12"/>
      <c r="L17" s="137">
        <v>48.09</v>
      </c>
      <c r="M17" s="20">
        <f t="shared" si="0"/>
        <v>48.09</v>
      </c>
      <c r="N17" s="20"/>
      <c r="O17" s="29">
        <f t="shared" si="1"/>
        <v>7.890000000000001</v>
      </c>
      <c r="P17" s="6" t="str">
        <f t="shared" si="2"/>
        <v>III разр.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2.75" customHeight="1">
      <c r="A18" s="6">
        <v>12</v>
      </c>
      <c r="B18" s="7">
        <v>71</v>
      </c>
      <c r="C18" s="7" t="s">
        <v>74</v>
      </c>
      <c r="D18" s="16" t="s">
        <v>108</v>
      </c>
      <c r="E18" s="17" t="s">
        <v>80</v>
      </c>
      <c r="F18" s="26">
        <v>37473</v>
      </c>
      <c r="G18" s="17" t="s">
        <v>81</v>
      </c>
      <c r="H18" s="13" t="s">
        <v>73</v>
      </c>
      <c r="I18" s="13" t="s">
        <v>48</v>
      </c>
      <c r="J18" s="13"/>
      <c r="K18" s="28"/>
      <c r="L18" s="137">
        <v>48.52</v>
      </c>
      <c r="M18" s="20">
        <f t="shared" si="0"/>
        <v>48.52</v>
      </c>
      <c r="N18" s="20"/>
      <c r="O18" s="29">
        <f t="shared" si="1"/>
        <v>8.32</v>
      </c>
      <c r="P18" s="6" t="str">
        <f t="shared" si="2"/>
        <v>III разр.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2.75" customHeight="1">
      <c r="A19" s="6">
        <v>13</v>
      </c>
      <c r="B19" s="7">
        <v>80</v>
      </c>
      <c r="C19" s="7" t="s">
        <v>70</v>
      </c>
      <c r="D19" s="16" t="s">
        <v>117</v>
      </c>
      <c r="E19" s="17" t="s">
        <v>72</v>
      </c>
      <c r="F19" s="26">
        <v>37328</v>
      </c>
      <c r="G19" s="17" t="s">
        <v>118</v>
      </c>
      <c r="H19" s="13" t="s">
        <v>73</v>
      </c>
      <c r="I19" s="13" t="s">
        <v>48</v>
      </c>
      <c r="J19" s="13"/>
      <c r="K19" s="12"/>
      <c r="L19" s="137">
        <v>50.05</v>
      </c>
      <c r="M19" s="20">
        <f t="shared" si="0"/>
        <v>50.05</v>
      </c>
      <c r="N19" s="20"/>
      <c r="O19" s="29">
        <f t="shared" si="1"/>
        <v>9.849999999999994</v>
      </c>
      <c r="P19" s="6" t="str">
        <f t="shared" si="2"/>
        <v>I юн.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2.75" customHeight="1">
      <c r="A20" s="6"/>
      <c r="B20" s="7">
        <v>72</v>
      </c>
      <c r="C20" s="7" t="s">
        <v>74</v>
      </c>
      <c r="D20" s="16" t="s">
        <v>110</v>
      </c>
      <c r="E20" s="17" t="s">
        <v>80</v>
      </c>
      <c r="F20" s="26">
        <v>37659</v>
      </c>
      <c r="G20" s="17" t="s">
        <v>81</v>
      </c>
      <c r="H20" s="13" t="s">
        <v>73</v>
      </c>
      <c r="I20" s="13" t="s">
        <v>48</v>
      </c>
      <c r="J20" s="13"/>
      <c r="K20" s="28"/>
      <c r="L20" s="137" t="s">
        <v>63</v>
      </c>
      <c r="M20" s="20" t="str">
        <f t="shared" si="0"/>
        <v>DQ</v>
      </c>
      <c r="N20" s="20"/>
      <c r="O20" s="29"/>
      <c r="P20" s="6"/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6" customHeight="1" thickBot="1">
      <c r="A21" s="126"/>
      <c r="B21" s="127"/>
      <c r="C21" s="127"/>
      <c r="D21" s="128"/>
      <c r="E21" s="129"/>
      <c r="F21" s="130"/>
      <c r="G21" s="130"/>
      <c r="H21" s="131"/>
      <c r="I21" s="128"/>
      <c r="J21" s="131"/>
      <c r="K21" s="132"/>
      <c r="L21" s="133"/>
      <c r="M21" s="134"/>
      <c r="N21" s="134"/>
      <c r="O21" s="135"/>
      <c r="P21" s="126"/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ht="7.5" customHeight="1" thickTop="1"/>
    <row r="23" spans="2:16" ht="12.75" customHeight="1">
      <c r="B23" s="115" t="s">
        <v>124</v>
      </c>
      <c r="D23" s="116"/>
      <c r="E23" s="116"/>
      <c r="F23" s="116"/>
      <c r="G23" s="117"/>
      <c r="H23" s="117"/>
      <c r="L23" s="117" t="s">
        <v>44</v>
      </c>
      <c r="P23" s="118"/>
    </row>
    <row r="24" spans="2:16" ht="12.75" customHeight="1">
      <c r="B24" s="115" t="s">
        <v>125</v>
      </c>
      <c r="D24" s="119"/>
      <c r="E24" s="120"/>
      <c r="F24" s="121"/>
      <c r="G24" s="117"/>
      <c r="H24" s="117"/>
      <c r="I24" s="13"/>
      <c r="L24" s="117" t="s">
        <v>122</v>
      </c>
      <c r="P24" s="118"/>
    </row>
    <row r="25" spans="1:38" ht="12.75" customHeight="1">
      <c r="A25" s="6"/>
      <c r="G25" s="117"/>
      <c r="H25" s="117"/>
      <c r="L25" s="117" t="s">
        <v>64</v>
      </c>
      <c r="P25" s="118"/>
      <c r="Q25" s="5"/>
      <c r="R25" s="19"/>
      <c r="S25" s="19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</sheetData>
  <sheetProtection/>
  <mergeCells count="6">
    <mergeCell ref="C5:J5"/>
    <mergeCell ref="A2:P2"/>
    <mergeCell ref="A3:P3"/>
    <mergeCell ref="A4:D4"/>
    <mergeCell ref="J4:P4"/>
    <mergeCell ref="A1:P1"/>
  </mergeCells>
  <printOptions/>
  <pageMargins left="0.5905511811023623" right="0.3937007874015748" top="0.1968503937007874" bottom="0.1968503937007874" header="0.5118110236220472" footer="0.3937007874015748"/>
  <pageSetup horizontalDpi="600" verticalDpi="600" orientation="portrait" paperSize="9" scale="90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29"/>
  <sheetViews>
    <sheetView view="pageBreakPreview" zoomScale="190" zoomScaleSheetLayoutView="190" workbookViewId="0" topLeftCell="A25">
      <selection activeCell="L27" sqref="L27:L29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8.28125" style="1" customWidth="1"/>
    <col min="8" max="8" width="20.710937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118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27" customHeight="1">
      <c r="A2" s="208" t="str">
        <f>N_sor1</f>
        <v>Всероссийские соревнования по конькобежному спорту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3.25" customHeight="1">
      <c r="A3" s="208" t="str">
        <f>N_sor2</f>
        <v>"КУБОК КОЛОМНЫ"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36.75" customHeight="1">
      <c r="A4" s="209" t="s">
        <v>22</v>
      </c>
      <c r="B4" s="209"/>
      <c r="C4" s="209"/>
      <c r="D4" s="209"/>
      <c r="E4" s="113"/>
      <c r="F4" s="113"/>
      <c r="G4" s="113"/>
      <c r="H4" s="113"/>
      <c r="I4" s="113"/>
      <c r="J4" s="210" t="str">
        <f>D_d1</f>
        <v>10 октября 2015 г.</v>
      </c>
      <c r="K4" s="211"/>
      <c r="L4" s="211"/>
      <c r="M4" s="211"/>
      <c r="N4" s="211"/>
      <c r="O4" s="211"/>
    </row>
    <row r="5" spans="1:15" ht="24.75" customHeight="1">
      <c r="A5" s="138"/>
      <c r="B5" s="138"/>
      <c r="C5" s="138"/>
      <c r="D5" s="138"/>
      <c r="E5" s="110"/>
      <c r="F5" s="110"/>
      <c r="G5" s="110"/>
      <c r="H5" s="110"/>
      <c r="I5" s="110"/>
      <c r="J5" s="139"/>
      <c r="K5" s="140"/>
      <c r="L5" s="140"/>
      <c r="M5" s="140"/>
      <c r="N5" s="140"/>
      <c r="O5" s="140"/>
    </row>
    <row r="6" spans="2:31" ht="29.25" customHeight="1">
      <c r="B6" s="15"/>
      <c r="C6" s="207" t="str">
        <f>N_dev</f>
        <v>Девушки среднего возраста</v>
      </c>
      <c r="D6" s="207"/>
      <c r="E6" s="207"/>
      <c r="F6" s="207"/>
      <c r="G6" s="207"/>
      <c r="H6" s="207"/>
      <c r="I6" s="207"/>
      <c r="J6" s="207"/>
      <c r="K6" s="15"/>
      <c r="L6" s="207" t="str">
        <f>const!C9</f>
        <v>500 метров</v>
      </c>
      <c r="M6" s="207"/>
      <c r="N6" s="207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41</v>
      </c>
      <c r="F7" s="2" t="s">
        <v>1</v>
      </c>
      <c r="G7" s="2" t="s">
        <v>1</v>
      </c>
      <c r="H7" s="2" t="s">
        <v>42</v>
      </c>
      <c r="I7" s="2" t="s">
        <v>42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 thickTop="1">
      <c r="A8" s="6">
        <v>1</v>
      </c>
      <c r="B8" s="49">
        <v>16</v>
      </c>
      <c r="C8" s="49" t="s">
        <v>74</v>
      </c>
      <c r="D8" s="74" t="s">
        <v>96</v>
      </c>
      <c r="E8" s="152" t="s">
        <v>72</v>
      </c>
      <c r="F8" s="75">
        <v>36799</v>
      </c>
      <c r="G8" s="152"/>
      <c r="H8" s="76" t="s">
        <v>97</v>
      </c>
      <c r="I8" s="76" t="s">
        <v>98</v>
      </c>
      <c r="J8" s="76"/>
      <c r="K8" s="161"/>
      <c r="L8" s="122">
        <v>41.53</v>
      </c>
      <c r="M8" s="22">
        <f aca="true" t="shared" si="0" ref="M8:M24">L8</f>
        <v>41.53</v>
      </c>
      <c r="N8" s="73">
        <f aca="true" t="shared" si="1" ref="N8:N23">L8-L$8</f>
        <v>0</v>
      </c>
      <c r="O8" s="25" t="str">
        <f aca="true" t="shared" si="2" ref="O8:O23">IF(L8&lt;=44.1,"КМС",IF(L8&lt;=46.9,"I разр.",IF(L8&lt;=49.7,"II разр.",IF(L8&lt;=53.2,"III разр.",IF(L8&lt;=57.4,"I юн.",IF(L8&lt;=63,"II юн.",IF(L8&lt;=70,"III юн.","")))))))</f>
        <v>КМС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2</v>
      </c>
      <c r="B9" s="7">
        <v>6</v>
      </c>
      <c r="C9" s="7" t="s">
        <v>74</v>
      </c>
      <c r="D9" s="16" t="s">
        <v>101</v>
      </c>
      <c r="E9" s="17" t="s">
        <v>72</v>
      </c>
      <c r="F9" s="26">
        <v>37306</v>
      </c>
      <c r="G9" s="17" t="s">
        <v>58</v>
      </c>
      <c r="H9" s="13" t="s">
        <v>73</v>
      </c>
      <c r="I9" s="13" t="s">
        <v>48</v>
      </c>
      <c r="J9" s="13"/>
      <c r="K9" s="28"/>
      <c r="L9" s="123">
        <v>45.11</v>
      </c>
      <c r="M9" s="20">
        <f t="shared" si="0"/>
        <v>45.11</v>
      </c>
      <c r="N9" s="29">
        <f t="shared" si="1"/>
        <v>3.5799999999999983</v>
      </c>
      <c r="O9" s="6" t="str">
        <f t="shared" si="2"/>
        <v>I разр.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3</v>
      </c>
      <c r="B10" s="7">
        <v>2</v>
      </c>
      <c r="C10" s="7" t="s">
        <v>70</v>
      </c>
      <c r="D10" s="16" t="s">
        <v>82</v>
      </c>
      <c r="E10" s="17" t="s">
        <v>80</v>
      </c>
      <c r="F10" s="26">
        <v>37564</v>
      </c>
      <c r="G10" s="17" t="s">
        <v>83</v>
      </c>
      <c r="H10" s="13" t="s">
        <v>73</v>
      </c>
      <c r="I10" s="13" t="s">
        <v>48</v>
      </c>
      <c r="J10" s="13"/>
      <c r="K10" s="12"/>
      <c r="L10" s="123">
        <v>45.51</v>
      </c>
      <c r="M10" s="20">
        <f t="shared" si="0"/>
        <v>45.51</v>
      </c>
      <c r="N10" s="29">
        <f t="shared" si="1"/>
        <v>3.979999999999997</v>
      </c>
      <c r="O10" s="6" t="str">
        <f t="shared" si="2"/>
        <v>I разр.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4</v>
      </c>
      <c r="B11" s="7">
        <v>5</v>
      </c>
      <c r="C11" s="7" t="s">
        <v>70</v>
      </c>
      <c r="D11" s="16" t="s">
        <v>99</v>
      </c>
      <c r="E11" s="17" t="s">
        <v>72</v>
      </c>
      <c r="F11" s="26" t="s">
        <v>100</v>
      </c>
      <c r="G11" s="17" t="s">
        <v>58</v>
      </c>
      <c r="H11" s="13" t="s">
        <v>73</v>
      </c>
      <c r="I11" s="13" t="s">
        <v>48</v>
      </c>
      <c r="J11" s="13"/>
      <c r="K11" s="12"/>
      <c r="L11" s="123">
        <v>45.71</v>
      </c>
      <c r="M11" s="20">
        <f t="shared" si="0"/>
        <v>45.71</v>
      </c>
      <c r="N11" s="29">
        <f t="shared" si="1"/>
        <v>4.18</v>
      </c>
      <c r="O11" s="6" t="str">
        <f t="shared" si="2"/>
        <v>I разр.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5</v>
      </c>
      <c r="B12" s="7">
        <v>4</v>
      </c>
      <c r="C12" s="7" t="s">
        <v>74</v>
      </c>
      <c r="D12" s="16" t="s">
        <v>75</v>
      </c>
      <c r="E12" s="17" t="s">
        <v>72</v>
      </c>
      <c r="F12" s="26" t="s">
        <v>76</v>
      </c>
      <c r="G12" s="17" t="s">
        <v>58</v>
      </c>
      <c r="H12" s="13" t="s">
        <v>73</v>
      </c>
      <c r="I12" s="13" t="s">
        <v>48</v>
      </c>
      <c r="J12" s="13"/>
      <c r="K12" s="28"/>
      <c r="L12" s="123">
        <v>45.72</v>
      </c>
      <c r="M12" s="20">
        <f t="shared" si="0"/>
        <v>45.72</v>
      </c>
      <c r="N12" s="29">
        <f t="shared" si="1"/>
        <v>4.189999999999998</v>
      </c>
      <c r="O12" s="6" t="str">
        <f t="shared" si="2"/>
        <v>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6</v>
      </c>
      <c r="B13" s="7">
        <v>13</v>
      </c>
      <c r="C13" s="7" t="s">
        <v>74</v>
      </c>
      <c r="D13" s="16" t="s">
        <v>86</v>
      </c>
      <c r="E13" s="17" t="s">
        <v>72</v>
      </c>
      <c r="F13" s="26">
        <v>37116</v>
      </c>
      <c r="G13" s="17" t="s">
        <v>58</v>
      </c>
      <c r="H13" s="13" t="s">
        <v>73</v>
      </c>
      <c r="I13" s="13" t="s">
        <v>48</v>
      </c>
      <c r="J13" s="13"/>
      <c r="K13" s="28"/>
      <c r="L13" s="123">
        <v>45.97</v>
      </c>
      <c r="M13" s="20">
        <f t="shared" si="0"/>
        <v>45.97</v>
      </c>
      <c r="N13" s="29">
        <f t="shared" si="1"/>
        <v>4.439999999999998</v>
      </c>
      <c r="O13" s="6" t="str">
        <f t="shared" si="2"/>
        <v>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7</v>
      </c>
      <c r="B14" s="7">
        <v>8</v>
      </c>
      <c r="C14" s="7" t="s">
        <v>74</v>
      </c>
      <c r="D14" s="16" t="s">
        <v>84</v>
      </c>
      <c r="E14" s="17" t="s">
        <v>72</v>
      </c>
      <c r="F14" s="26">
        <v>37155</v>
      </c>
      <c r="G14" s="17" t="s">
        <v>58</v>
      </c>
      <c r="H14" s="13" t="s">
        <v>73</v>
      </c>
      <c r="I14" s="13" t="s">
        <v>49</v>
      </c>
      <c r="J14" s="13"/>
      <c r="K14" s="28"/>
      <c r="L14" s="123">
        <v>46.06</v>
      </c>
      <c r="M14" s="20">
        <f t="shared" si="0"/>
        <v>46.06</v>
      </c>
      <c r="N14" s="29">
        <f t="shared" si="1"/>
        <v>4.530000000000001</v>
      </c>
      <c r="O14" s="6" t="str">
        <f t="shared" si="2"/>
        <v>I разр.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8</v>
      </c>
      <c r="B15" s="7">
        <v>12</v>
      </c>
      <c r="C15" s="7" t="s">
        <v>74</v>
      </c>
      <c r="D15" s="16" t="s">
        <v>89</v>
      </c>
      <c r="E15" s="17" t="s">
        <v>72</v>
      </c>
      <c r="F15" s="26">
        <v>37116</v>
      </c>
      <c r="G15" s="17" t="s">
        <v>58</v>
      </c>
      <c r="H15" s="13" t="s">
        <v>73</v>
      </c>
      <c r="I15" s="13" t="s">
        <v>48</v>
      </c>
      <c r="J15" s="13"/>
      <c r="K15" s="28"/>
      <c r="L15" s="123">
        <v>46.33</v>
      </c>
      <c r="M15" s="20">
        <f t="shared" si="0"/>
        <v>46.33</v>
      </c>
      <c r="N15" s="29">
        <f t="shared" si="1"/>
        <v>4.799999999999997</v>
      </c>
      <c r="O15" s="6" t="str">
        <f t="shared" si="2"/>
        <v>I разр.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9</v>
      </c>
      <c r="B16" s="7">
        <v>15</v>
      </c>
      <c r="C16" s="7" t="s">
        <v>70</v>
      </c>
      <c r="D16" s="16" t="s">
        <v>93</v>
      </c>
      <c r="E16" s="17" t="s">
        <v>72</v>
      </c>
      <c r="F16" s="26">
        <v>37371</v>
      </c>
      <c r="G16" s="17" t="s">
        <v>78</v>
      </c>
      <c r="H16" s="13" t="s">
        <v>94</v>
      </c>
      <c r="I16" s="16" t="s">
        <v>95</v>
      </c>
      <c r="J16" s="13"/>
      <c r="K16" s="12"/>
      <c r="L16" s="123">
        <v>46.46</v>
      </c>
      <c r="M16" s="20">
        <f t="shared" si="0"/>
        <v>46.46</v>
      </c>
      <c r="N16" s="29">
        <f t="shared" si="1"/>
        <v>4.93</v>
      </c>
      <c r="O16" s="6" t="str">
        <f t="shared" si="2"/>
        <v>I разр.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10</v>
      </c>
      <c r="B17" s="7">
        <v>7</v>
      </c>
      <c r="C17" s="7" t="s">
        <v>70</v>
      </c>
      <c r="D17" s="16" t="s">
        <v>85</v>
      </c>
      <c r="E17" s="17" t="s">
        <v>72</v>
      </c>
      <c r="F17" s="26">
        <v>36956</v>
      </c>
      <c r="G17" s="17" t="s">
        <v>78</v>
      </c>
      <c r="H17" s="13" t="s">
        <v>73</v>
      </c>
      <c r="I17" s="13" t="s">
        <v>48</v>
      </c>
      <c r="J17" s="13"/>
      <c r="K17" s="12"/>
      <c r="L17" s="123">
        <v>46.63</v>
      </c>
      <c r="M17" s="20">
        <f t="shared" si="0"/>
        <v>46.63</v>
      </c>
      <c r="N17" s="29">
        <f t="shared" si="1"/>
        <v>5.100000000000001</v>
      </c>
      <c r="O17" s="6" t="str">
        <f t="shared" si="2"/>
        <v>I разр.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11</v>
      </c>
      <c r="B18" s="7">
        <v>14</v>
      </c>
      <c r="C18" s="7" t="s">
        <v>74</v>
      </c>
      <c r="D18" s="16" t="s">
        <v>92</v>
      </c>
      <c r="E18" s="17" t="s">
        <v>72</v>
      </c>
      <c r="F18" s="26">
        <v>37081</v>
      </c>
      <c r="G18" s="17" t="s">
        <v>78</v>
      </c>
      <c r="H18" s="13" t="s">
        <v>73</v>
      </c>
      <c r="I18" s="13" t="s">
        <v>49</v>
      </c>
      <c r="J18" s="13"/>
      <c r="K18" s="28"/>
      <c r="L18" s="123">
        <v>46.64</v>
      </c>
      <c r="M18" s="20">
        <f t="shared" si="0"/>
        <v>46.64</v>
      </c>
      <c r="N18" s="29">
        <f t="shared" si="1"/>
        <v>5.109999999999999</v>
      </c>
      <c r="O18" s="6" t="str">
        <f t="shared" si="2"/>
        <v>I разр.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12</v>
      </c>
      <c r="B19" s="7">
        <v>11</v>
      </c>
      <c r="C19" s="7" t="s">
        <v>70</v>
      </c>
      <c r="D19" s="16" t="s">
        <v>71</v>
      </c>
      <c r="E19" s="17" t="s">
        <v>72</v>
      </c>
      <c r="F19" s="26">
        <v>37086</v>
      </c>
      <c r="G19" s="17" t="s">
        <v>58</v>
      </c>
      <c r="H19" s="13" t="s">
        <v>73</v>
      </c>
      <c r="I19" s="13" t="s">
        <v>48</v>
      </c>
      <c r="J19" s="13"/>
      <c r="K19" s="12"/>
      <c r="L19" s="123">
        <v>46.7</v>
      </c>
      <c r="M19" s="20">
        <f t="shared" si="0"/>
        <v>46.7</v>
      </c>
      <c r="N19" s="29">
        <f t="shared" si="1"/>
        <v>5.170000000000002</v>
      </c>
      <c r="O19" s="6" t="str">
        <f t="shared" si="2"/>
        <v>I разр.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13</v>
      </c>
      <c r="B20" s="7">
        <v>10</v>
      </c>
      <c r="C20" s="7" t="s">
        <v>70</v>
      </c>
      <c r="D20" s="16" t="s">
        <v>90</v>
      </c>
      <c r="E20" s="17" t="s">
        <v>72</v>
      </c>
      <c r="F20" s="26" t="s">
        <v>91</v>
      </c>
      <c r="G20" s="17" t="s">
        <v>58</v>
      </c>
      <c r="H20" s="13" t="s">
        <v>73</v>
      </c>
      <c r="I20" s="13" t="s">
        <v>50</v>
      </c>
      <c r="J20" s="13"/>
      <c r="K20" s="12"/>
      <c r="L20" s="123">
        <v>47.75</v>
      </c>
      <c r="M20" s="20">
        <f t="shared" si="0"/>
        <v>47.75</v>
      </c>
      <c r="N20" s="29">
        <f t="shared" si="1"/>
        <v>6.219999999999999</v>
      </c>
      <c r="O20" s="6" t="str">
        <f t="shared" si="2"/>
        <v>II разр.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14</v>
      </c>
      <c r="B21" s="7">
        <v>9</v>
      </c>
      <c r="C21" s="7" t="s">
        <v>70</v>
      </c>
      <c r="D21" s="16" t="s">
        <v>77</v>
      </c>
      <c r="E21" s="17" t="s">
        <v>72</v>
      </c>
      <c r="F21" s="26">
        <v>36981</v>
      </c>
      <c r="G21" s="17" t="s">
        <v>78</v>
      </c>
      <c r="H21" s="13" t="s">
        <v>73</v>
      </c>
      <c r="I21" s="13" t="s">
        <v>48</v>
      </c>
      <c r="J21" s="13"/>
      <c r="K21" s="12"/>
      <c r="L21" s="123">
        <v>49.09</v>
      </c>
      <c r="M21" s="20">
        <f t="shared" si="0"/>
        <v>49.09</v>
      </c>
      <c r="N21" s="29">
        <f t="shared" si="1"/>
        <v>7.560000000000002</v>
      </c>
      <c r="O21" s="6" t="str">
        <f t="shared" si="2"/>
        <v>II разр.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15</v>
      </c>
      <c r="B22" s="7">
        <v>3</v>
      </c>
      <c r="C22" s="7" t="s">
        <v>74</v>
      </c>
      <c r="D22" s="16" t="s">
        <v>79</v>
      </c>
      <c r="E22" s="17" t="s">
        <v>80</v>
      </c>
      <c r="F22" s="26">
        <v>37802</v>
      </c>
      <c r="G22" s="17" t="s">
        <v>81</v>
      </c>
      <c r="H22" s="13" t="s">
        <v>73</v>
      </c>
      <c r="I22" s="13" t="s">
        <v>48</v>
      </c>
      <c r="J22" s="13"/>
      <c r="K22" s="28"/>
      <c r="L22" s="123">
        <v>51.49</v>
      </c>
      <c r="M22" s="20">
        <f t="shared" si="0"/>
        <v>51.49</v>
      </c>
      <c r="N22" s="29">
        <f t="shared" si="1"/>
        <v>9.96</v>
      </c>
      <c r="O22" s="6" t="str">
        <f t="shared" si="2"/>
        <v>III разр.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16</v>
      </c>
      <c r="B23" s="7">
        <v>1</v>
      </c>
      <c r="C23" s="7" t="s">
        <v>70</v>
      </c>
      <c r="D23" s="14" t="s">
        <v>87</v>
      </c>
      <c r="E23" s="7" t="s">
        <v>80</v>
      </c>
      <c r="F23" s="23">
        <v>37650</v>
      </c>
      <c r="G23" s="7" t="s">
        <v>81</v>
      </c>
      <c r="H23" s="12" t="s">
        <v>73</v>
      </c>
      <c r="I23" s="12" t="s">
        <v>88</v>
      </c>
      <c r="J23" s="12"/>
      <c r="K23" s="9"/>
      <c r="L23" s="123">
        <v>53.76</v>
      </c>
      <c r="M23" s="20">
        <f t="shared" si="0"/>
        <v>53.76</v>
      </c>
      <c r="N23" s="29">
        <f t="shared" si="1"/>
        <v>12.229999999999997</v>
      </c>
      <c r="O23" s="6" t="str">
        <f t="shared" si="2"/>
        <v>I юн.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 hidden="1">
      <c r="A24" s="6"/>
      <c r="B24" s="7"/>
      <c r="C24" s="7"/>
      <c r="D24" s="16"/>
      <c r="E24" s="26"/>
      <c r="F24" s="26"/>
      <c r="G24" s="16"/>
      <c r="H24" s="13"/>
      <c r="I24" s="13"/>
      <c r="J24" s="13"/>
      <c r="K24" s="28"/>
      <c r="L24" s="123"/>
      <c r="M24" s="20">
        <f t="shared" si="0"/>
        <v>0</v>
      </c>
      <c r="N24" s="29"/>
      <c r="O24" s="6"/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5.25" customHeight="1" thickBot="1">
      <c r="A25" s="34"/>
      <c r="B25" s="35"/>
      <c r="C25" s="35"/>
      <c r="D25" s="36"/>
      <c r="E25" s="37"/>
      <c r="F25" s="38"/>
      <c r="G25" s="38"/>
      <c r="H25" s="39"/>
      <c r="I25" s="40"/>
      <c r="J25" s="41"/>
      <c r="K25" s="87"/>
      <c r="L25" s="124"/>
      <c r="M25" s="42"/>
      <c r="N25" s="78"/>
      <c r="O25" s="34"/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ht="17.25" customHeight="1" thickTop="1"/>
    <row r="27" spans="2:15" ht="15" customHeight="1">
      <c r="B27" s="115" t="s">
        <v>121</v>
      </c>
      <c r="D27" s="116"/>
      <c r="E27" s="116"/>
      <c r="F27" s="116"/>
      <c r="G27" s="117"/>
      <c r="H27" s="117"/>
      <c r="L27" s="117" t="s">
        <v>44</v>
      </c>
      <c r="O27" s="118"/>
    </row>
    <row r="28" spans="2:15" ht="15" customHeight="1">
      <c r="B28" s="115" t="s">
        <v>123</v>
      </c>
      <c r="D28" s="119"/>
      <c r="E28" s="120"/>
      <c r="F28" s="121"/>
      <c r="G28" s="117"/>
      <c r="H28" s="117"/>
      <c r="I28" s="13"/>
      <c r="L28" s="117" t="s">
        <v>122</v>
      </c>
      <c r="O28" s="118"/>
    </row>
    <row r="29" spans="1:37" ht="16.5" customHeight="1">
      <c r="A29" s="6"/>
      <c r="G29" s="117"/>
      <c r="H29" s="117"/>
      <c r="L29" s="117" t="s">
        <v>64</v>
      </c>
      <c r="O29" s="118"/>
      <c r="P29" s="5"/>
      <c r="Q29" s="19"/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</sheetData>
  <sheetProtection/>
  <mergeCells count="7">
    <mergeCell ref="A1:O1"/>
    <mergeCell ref="C6:J6"/>
    <mergeCell ref="A2:O2"/>
    <mergeCell ref="A3:O3"/>
    <mergeCell ref="A4:D4"/>
    <mergeCell ref="J4:O4"/>
    <mergeCell ref="L6:N6"/>
  </mergeCells>
  <printOptions/>
  <pageMargins left="0.4724409448818898" right="0.472440944881889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18"/>
  <sheetViews>
    <sheetView view="pageBreakPreview" zoomScale="160" zoomScaleSheetLayoutView="160" zoomScalePageLayoutView="0" workbookViewId="0" topLeftCell="A1">
      <selection activeCell="A3" sqref="A3:O3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9.421875" style="1" customWidth="1"/>
    <col min="8" max="8" width="23.14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9.421875" style="1" customWidth="1"/>
    <col min="13" max="13" width="1.421875" style="1" hidden="1" customWidth="1"/>
    <col min="14" max="14" width="6.57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9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66" customHeight="1">
      <c r="A2" s="214" t="str">
        <f>N_sor1</f>
        <v>Всероссийские соревнования по конькобежному спорту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46.5" customHeight="1">
      <c r="A3" s="215" t="str">
        <f>N_sor2</f>
        <v>"КУБОК КОЛОМНЫ"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34.5" customHeight="1" thickBot="1">
      <c r="A4" s="216" t="s">
        <v>22</v>
      </c>
      <c r="B4" s="216"/>
      <c r="C4" s="216"/>
      <c r="D4" s="216"/>
      <c r="E4" s="169"/>
      <c r="F4" s="169"/>
      <c r="G4" s="169"/>
      <c r="H4" s="169"/>
      <c r="I4" s="169"/>
      <c r="J4" s="217" t="str">
        <f>D_d1</f>
        <v>10 октября 2015 г.</v>
      </c>
      <c r="K4" s="218"/>
      <c r="L4" s="218"/>
      <c r="M4" s="218"/>
      <c r="N4" s="218"/>
      <c r="O4" s="218"/>
    </row>
    <row r="5" spans="1:15" ht="25.5" customHeight="1" thickTop="1">
      <c r="A5" s="170"/>
      <c r="B5" s="170"/>
      <c r="C5" s="170"/>
      <c r="D5" s="170"/>
      <c r="E5" s="171"/>
      <c r="F5" s="171"/>
      <c r="G5" s="171"/>
      <c r="H5" s="171"/>
      <c r="I5" s="171"/>
      <c r="J5" s="172"/>
      <c r="K5" s="173"/>
      <c r="L5" s="173"/>
      <c r="M5" s="173"/>
      <c r="N5" s="173"/>
      <c r="O5" s="173"/>
    </row>
    <row r="6" spans="2:37" ht="27" customHeight="1">
      <c r="B6" s="15"/>
      <c r="C6" s="213" t="str">
        <f>N_un</f>
        <v>Юноши среднего возраста</v>
      </c>
      <c r="D6" s="213"/>
      <c r="E6" s="213"/>
      <c r="F6" s="213"/>
      <c r="G6" s="213"/>
      <c r="H6" s="213"/>
      <c r="I6" s="213"/>
      <c r="J6" s="213"/>
      <c r="K6" s="15"/>
      <c r="L6" s="18" t="str">
        <f>const!C10</f>
        <v>1500 метров</v>
      </c>
      <c r="M6" s="15"/>
      <c r="N6" s="15"/>
      <c r="O6" s="15"/>
      <c r="P6" s="3"/>
      <c r="Q6" s="4" t="s">
        <v>33</v>
      </c>
      <c r="R6" s="4" t="s">
        <v>34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41</v>
      </c>
      <c r="F7" s="2" t="s">
        <v>1</v>
      </c>
      <c r="G7" s="2" t="s">
        <v>1</v>
      </c>
      <c r="H7" s="2" t="s">
        <v>42</v>
      </c>
      <c r="I7" s="2" t="s">
        <v>42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3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 thickTop="1">
      <c r="A8" s="6">
        <v>1</v>
      </c>
      <c r="B8" s="24">
        <v>75</v>
      </c>
      <c r="C8" s="24" t="s">
        <v>70</v>
      </c>
      <c r="D8" s="14" t="s">
        <v>113</v>
      </c>
      <c r="E8" s="23" t="s">
        <v>72</v>
      </c>
      <c r="F8" s="23" t="s">
        <v>114</v>
      </c>
      <c r="G8" s="7" t="s">
        <v>58</v>
      </c>
      <c r="H8" s="12" t="s">
        <v>73</v>
      </c>
      <c r="I8" s="12" t="s">
        <v>46</v>
      </c>
      <c r="J8" s="12"/>
      <c r="K8" s="158"/>
      <c r="L8" s="162">
        <f>(P8*60+Q8)/86400</f>
        <v>0.001444212962962963</v>
      </c>
      <c r="M8" s="163"/>
      <c r="N8" s="168">
        <f>(L8-L$8)*86400</f>
        <v>0</v>
      </c>
      <c r="O8" s="81" t="str">
        <f>IF(L8&lt;=128/86400,"КМС",IF(L8&lt;=137.4/86400,"I разр.",IF(L8&lt;=148.2/86400,"II разр.",IF(L8&lt;=161.7/86400,"III разр.",IF(L8&lt;=177.9/86400,"I юн.",IF(L8&lt;=199.5/86400,"II юн.",IF(L8&lt;=226.5/86400,"III юн.","")))))))</f>
        <v>КМС</v>
      </c>
      <c r="P8" s="3">
        <v>2</v>
      </c>
      <c r="Q8" s="19">
        <v>4.78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2</v>
      </c>
      <c r="B9" s="7">
        <v>83</v>
      </c>
      <c r="C9" s="7" t="s">
        <v>74</v>
      </c>
      <c r="D9" s="14" t="s">
        <v>115</v>
      </c>
      <c r="E9" s="23" t="s">
        <v>72</v>
      </c>
      <c r="F9" s="23">
        <v>36808</v>
      </c>
      <c r="G9" s="7" t="s">
        <v>47</v>
      </c>
      <c r="H9" s="12" t="s">
        <v>94</v>
      </c>
      <c r="I9" s="12" t="s">
        <v>52</v>
      </c>
      <c r="J9" s="12"/>
      <c r="K9" s="12"/>
      <c r="L9" s="165">
        <f>(P9*60+Q9)/86400</f>
        <v>0.0015421296296296298</v>
      </c>
      <c r="M9" s="166"/>
      <c r="N9" s="167">
        <f>(L9-L$8)*86400</f>
        <v>8.460000000000024</v>
      </c>
      <c r="O9" s="6" t="str">
        <f>IF(L9&lt;=128/86400,"КМС",IF(L9&lt;=137.4/86400,"I разр.",IF(L9&lt;=148.2/86400,"II разр.",IF(L9&lt;=161.7/86400,"III разр.",IF(L9&lt;=177.9/86400,"I юн.",IF(L9&lt;=199.5/86400,"II юн.",IF(L9&lt;=226.5/86400,"III юн.","")))))))</f>
        <v>I разр.</v>
      </c>
      <c r="P9" s="3">
        <v>2</v>
      </c>
      <c r="Q9" s="19">
        <v>13.24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3</v>
      </c>
      <c r="B10" s="7">
        <v>84</v>
      </c>
      <c r="C10" s="7" t="s">
        <v>70</v>
      </c>
      <c r="D10" s="14" t="s">
        <v>119</v>
      </c>
      <c r="E10" s="7" t="s">
        <v>72</v>
      </c>
      <c r="F10" s="23">
        <v>37175</v>
      </c>
      <c r="G10" s="7" t="s">
        <v>58</v>
      </c>
      <c r="H10" s="12" t="s">
        <v>94</v>
      </c>
      <c r="I10" s="12" t="s">
        <v>49</v>
      </c>
      <c r="J10" s="12"/>
      <c r="K10" s="28"/>
      <c r="L10" s="165">
        <f>(P10*60+Q10)/86400</f>
        <v>0.0016572916666666667</v>
      </c>
      <c r="M10" s="166"/>
      <c r="N10" s="167">
        <f>(L10-L$8)*86400</f>
        <v>18.41000000000001</v>
      </c>
      <c r="O10" s="6" t="s">
        <v>78</v>
      </c>
      <c r="P10" s="3">
        <v>2</v>
      </c>
      <c r="Q10" s="19">
        <v>23.19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4</v>
      </c>
      <c r="B11" s="7">
        <v>76</v>
      </c>
      <c r="C11" s="7" t="s">
        <v>70</v>
      </c>
      <c r="D11" s="14" t="s">
        <v>112</v>
      </c>
      <c r="E11" s="23" t="s">
        <v>72</v>
      </c>
      <c r="F11" s="23">
        <v>36909</v>
      </c>
      <c r="G11" s="7" t="s">
        <v>58</v>
      </c>
      <c r="H11" s="12" t="s">
        <v>73</v>
      </c>
      <c r="I11" s="12" t="s">
        <v>50</v>
      </c>
      <c r="J11" s="12"/>
      <c r="K11" s="28"/>
      <c r="L11" s="165">
        <f>(P11*60+Q11)/86400</f>
        <v>0.0017574074074074074</v>
      </c>
      <c r="M11" s="166"/>
      <c r="N11" s="167">
        <f>(L11-L$8)*86400</f>
        <v>27.060000000000006</v>
      </c>
      <c r="O11" s="6" t="s">
        <v>81</v>
      </c>
      <c r="P11" s="3">
        <v>2</v>
      </c>
      <c r="Q11" s="19">
        <v>31.84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/>
      <c r="B12" s="7">
        <v>81</v>
      </c>
      <c r="C12" s="7" t="s">
        <v>74</v>
      </c>
      <c r="D12" s="14" t="s">
        <v>111</v>
      </c>
      <c r="E12" s="7" t="s">
        <v>72</v>
      </c>
      <c r="F12" s="23">
        <v>37241</v>
      </c>
      <c r="G12" s="7" t="s">
        <v>58</v>
      </c>
      <c r="H12" s="12" t="s">
        <v>73</v>
      </c>
      <c r="I12" s="12" t="s">
        <v>48</v>
      </c>
      <c r="J12" s="12"/>
      <c r="K12" s="12"/>
      <c r="L12" s="165" t="s">
        <v>57</v>
      </c>
      <c r="M12" s="166"/>
      <c r="N12" s="167"/>
      <c r="O12" s="6">
        <f>IF(L12&lt;=128/86400,"КМС",IF(L12&lt;=137.4/86400,"I разр.",IF(L12&lt;=148.2/86400,"II разр.",IF(L12&lt;=161.7/86400,"III разр.",IF(L12&lt;=177.9/86400,"I юн.",IF(L12&lt;=199.5/86400,"II юн.",IF(L12&lt;=226.5/86400,"III юн.","")))))))</f>
      </c>
      <c r="P12" s="3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4.5" customHeight="1" thickBot="1">
      <c r="A13" s="34"/>
      <c r="B13" s="35"/>
      <c r="C13" s="35"/>
      <c r="D13" s="36"/>
      <c r="E13" s="37"/>
      <c r="F13" s="38"/>
      <c r="G13" s="38"/>
      <c r="H13" s="39"/>
      <c r="I13" s="39"/>
      <c r="J13" s="39"/>
      <c r="K13" s="41"/>
      <c r="L13" s="84"/>
      <c r="M13" s="85"/>
      <c r="N13" s="78"/>
      <c r="O13" s="34"/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6" customHeight="1" hidden="1" thickBot="1">
      <c r="A14" s="34"/>
      <c r="B14" s="35"/>
      <c r="C14" s="35"/>
      <c r="D14" s="40"/>
      <c r="E14" s="82"/>
      <c r="F14" s="35"/>
      <c r="G14" s="35"/>
      <c r="H14" s="41"/>
      <c r="I14" s="41"/>
      <c r="J14" s="41"/>
      <c r="K14" s="87"/>
      <c r="L14" s="84"/>
      <c r="M14" s="85"/>
      <c r="N14" s="78"/>
      <c r="O14" s="34"/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thickTop="1">
      <c r="A15" s="6"/>
      <c r="B15" s="7"/>
      <c r="C15" s="7"/>
      <c r="D15" s="16"/>
      <c r="E15" s="26"/>
      <c r="F15" s="17"/>
      <c r="G15" s="17"/>
      <c r="H15" s="13"/>
      <c r="I15" s="13"/>
      <c r="J15" s="13"/>
      <c r="K15" s="28"/>
      <c r="L15" s="21"/>
      <c r="M15" s="33"/>
      <c r="N15" s="29"/>
      <c r="O15" s="6"/>
      <c r="P15" s="3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2:15" ht="15" customHeight="1">
      <c r="B16" s="115" t="s">
        <v>128</v>
      </c>
      <c r="C16" s="115"/>
      <c r="D16" s="141"/>
      <c r="E16" s="141"/>
      <c r="F16" s="141"/>
      <c r="G16" s="117"/>
      <c r="H16" s="117"/>
      <c r="L16" s="125" t="s">
        <v>43</v>
      </c>
      <c r="M16" s="115"/>
      <c r="N16" s="115"/>
      <c r="O16" s="118"/>
    </row>
    <row r="17" spans="2:15" ht="15" customHeight="1">
      <c r="B17" s="115" t="s">
        <v>129</v>
      </c>
      <c r="C17" s="115"/>
      <c r="D17" s="142"/>
      <c r="E17" s="143"/>
      <c r="F17" s="144"/>
      <c r="G17" s="117"/>
      <c r="H17" s="117"/>
      <c r="I17" s="13"/>
      <c r="L17" s="125" t="s">
        <v>122</v>
      </c>
      <c r="M17" s="115"/>
      <c r="N17" s="115"/>
      <c r="O17" s="118"/>
    </row>
    <row r="18" spans="1:17" ht="15" customHeight="1">
      <c r="A18" s="6"/>
      <c r="B18" s="146"/>
      <c r="C18" s="146"/>
      <c r="D18" s="147"/>
      <c r="E18" s="148"/>
      <c r="F18" s="149"/>
      <c r="G18" s="149"/>
      <c r="H18" s="145"/>
      <c r="I18" s="12"/>
      <c r="J18" s="12"/>
      <c r="K18" s="8"/>
      <c r="L18" s="125" t="s">
        <v>64</v>
      </c>
      <c r="M18" s="150"/>
      <c r="N18" s="151"/>
      <c r="O18" s="6"/>
      <c r="P18" s="5"/>
      <c r="Q18" s="19"/>
    </row>
    <row r="19" ht="22.5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20"/>
  <sheetViews>
    <sheetView view="pageBreakPreview" zoomScale="190" zoomScaleNormal="115" zoomScaleSheetLayoutView="190" zoomScalePageLayoutView="0" workbookViewId="0" topLeftCell="A1">
      <selection activeCell="D13" sqref="D13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9.421875" style="1" customWidth="1"/>
    <col min="8" max="8" width="24.14062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9.28125" style="1" customWidth="1"/>
    <col min="13" max="13" width="7.421875" style="1" hidden="1" customWidth="1"/>
    <col min="14" max="14" width="7.7109375" style="1" customWidth="1"/>
    <col min="15" max="15" width="7.42187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28.5" customHeight="1">
      <c r="A2" s="208" t="str">
        <f>N_sor1</f>
        <v>Всероссийские соревнования по конькобежному спорту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8.5" customHeight="1">
      <c r="A3" s="208" t="str">
        <f>N_sor2</f>
        <v>"КУБОК КОЛОМНЫ"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33" customHeight="1">
      <c r="A4" s="209" t="s">
        <v>22</v>
      </c>
      <c r="B4" s="209"/>
      <c r="C4" s="209"/>
      <c r="D4" s="209"/>
      <c r="E4" s="113"/>
      <c r="F4" s="113"/>
      <c r="G4" s="113"/>
      <c r="H4" s="113"/>
      <c r="I4" s="113"/>
      <c r="J4" s="210" t="str">
        <f>D_d1</f>
        <v>10 октября 2015 г.</v>
      </c>
      <c r="K4" s="211"/>
      <c r="L4" s="211"/>
      <c r="M4" s="211"/>
      <c r="N4" s="211"/>
      <c r="O4" s="211"/>
    </row>
    <row r="5" spans="1:15" ht="30.75" customHeight="1">
      <c r="A5" s="138"/>
      <c r="B5" s="138"/>
      <c r="C5" s="138"/>
      <c r="D5" s="138"/>
      <c r="E5" s="110"/>
      <c r="F5" s="110"/>
      <c r="G5" s="110"/>
      <c r="H5" s="110"/>
      <c r="I5" s="110"/>
      <c r="J5" s="139"/>
      <c r="K5" s="140"/>
      <c r="L5" s="140"/>
      <c r="M5" s="140"/>
      <c r="N5" s="140"/>
      <c r="O5" s="140"/>
    </row>
    <row r="6" spans="2:37" ht="30.75" customHeight="1">
      <c r="B6" s="15"/>
      <c r="C6" s="207" t="str">
        <f>N_dev</f>
        <v>Девушки среднего возраста</v>
      </c>
      <c r="D6" s="207"/>
      <c r="E6" s="207"/>
      <c r="F6" s="207"/>
      <c r="G6" s="207"/>
      <c r="H6" s="207"/>
      <c r="I6" s="207"/>
      <c r="J6" s="207"/>
      <c r="K6" s="15"/>
      <c r="L6" s="18" t="str">
        <f>const!C10</f>
        <v>1500 метров</v>
      </c>
      <c r="M6" s="15"/>
      <c r="N6" s="15"/>
      <c r="O6" s="15"/>
      <c r="P6" s="5"/>
      <c r="Q6" s="1" t="s">
        <v>31</v>
      </c>
      <c r="R6" s="1" t="s">
        <v>32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41</v>
      </c>
      <c r="F7" s="2" t="s">
        <v>1</v>
      </c>
      <c r="G7" s="2" t="s">
        <v>1</v>
      </c>
      <c r="H7" s="2" t="s">
        <v>42</v>
      </c>
      <c r="I7" s="2" t="s">
        <v>42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7">
        <v>16</v>
      </c>
      <c r="C8" s="24" t="s">
        <v>70</v>
      </c>
      <c r="D8" s="14" t="s">
        <v>96</v>
      </c>
      <c r="E8" s="7" t="s">
        <v>72</v>
      </c>
      <c r="F8" s="23">
        <v>36799</v>
      </c>
      <c r="G8" s="7"/>
      <c r="H8" s="12" t="s">
        <v>97</v>
      </c>
      <c r="I8" s="14" t="s">
        <v>55</v>
      </c>
      <c r="J8" s="12"/>
      <c r="K8" s="8"/>
      <c r="L8" s="162">
        <f aca="true" t="shared" si="0" ref="L8:L14">(P8*60+Q8)/86400</f>
        <v>0.001490972222222222</v>
      </c>
      <c r="M8" s="163"/>
      <c r="N8" s="164">
        <f aca="true" t="shared" si="1" ref="N8:N14">(L8-L$8)*86400</f>
        <v>0</v>
      </c>
      <c r="O8" s="81" t="str">
        <f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19">
        <v>8.82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4</v>
      </c>
      <c r="C9" s="7" t="s">
        <v>74</v>
      </c>
      <c r="D9" s="14" t="s">
        <v>75</v>
      </c>
      <c r="E9" s="7" t="s">
        <v>72</v>
      </c>
      <c r="F9" s="23" t="s">
        <v>76</v>
      </c>
      <c r="G9" s="7" t="s">
        <v>58</v>
      </c>
      <c r="H9" s="12" t="s">
        <v>73</v>
      </c>
      <c r="I9" s="14" t="s">
        <v>49</v>
      </c>
      <c r="J9" s="12"/>
      <c r="K9" s="8"/>
      <c r="L9" s="165">
        <f t="shared" si="0"/>
        <v>0.0016336805555555555</v>
      </c>
      <c r="M9" s="166"/>
      <c r="N9" s="167">
        <f t="shared" si="1"/>
        <v>12.330000000000009</v>
      </c>
      <c r="O9" s="6" t="str">
        <f>IF(L9&lt;=140.1/86400,"КМС",IF(L9&lt;=150.9/86400,"I разр.",IF(L9&lt;=161.7/86400,"II разр.",IF(L9&lt;=175.2/86400,"III разр.",IF(L9&lt;=191.4/86400,"I юн.",IF(L9&lt;=213/86400,"II юн.",IF(L9&lt;=240/86400,"III юн.","")))))))</f>
        <v>I разр.</v>
      </c>
      <c r="P9" s="5">
        <v>2</v>
      </c>
      <c r="Q9" s="19">
        <v>21.15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3</v>
      </c>
      <c r="B10" s="7">
        <v>11</v>
      </c>
      <c r="C10" s="7" t="s">
        <v>70</v>
      </c>
      <c r="D10" s="14" t="s">
        <v>71</v>
      </c>
      <c r="E10" s="7" t="s">
        <v>72</v>
      </c>
      <c r="F10" s="23">
        <v>37086</v>
      </c>
      <c r="G10" s="7" t="s">
        <v>58</v>
      </c>
      <c r="H10" s="12" t="s">
        <v>73</v>
      </c>
      <c r="I10" s="14" t="s">
        <v>53</v>
      </c>
      <c r="J10" s="12"/>
      <c r="K10" s="8"/>
      <c r="L10" s="165">
        <f t="shared" si="0"/>
        <v>0.0016579861111111112</v>
      </c>
      <c r="M10" s="166"/>
      <c r="N10" s="167">
        <f t="shared" si="1"/>
        <v>14.430000000000016</v>
      </c>
      <c r="O10" s="6" t="str">
        <f>IF(L10&lt;=140.1/86400,"КМС",IF(L10&lt;=150.9/86400,"I разр.",IF(L10&lt;=161.7/86400,"II разр.",IF(L10&lt;=175.2/86400,"III разр.",IF(L10&lt;=191.4/86400,"I юн.",IF(L10&lt;=213/86400,"II юн.",IF(L10&lt;=240/86400,"III юн.","")))))))</f>
        <v>I разр.</v>
      </c>
      <c r="P10" s="5">
        <v>2</v>
      </c>
      <c r="Q10" s="19">
        <v>23.25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>
        <v>4</v>
      </c>
      <c r="B11" s="7">
        <v>12</v>
      </c>
      <c r="C11" s="7" t="s">
        <v>74</v>
      </c>
      <c r="D11" s="14" t="s">
        <v>89</v>
      </c>
      <c r="E11" s="7" t="s">
        <v>72</v>
      </c>
      <c r="F11" s="23">
        <v>37116</v>
      </c>
      <c r="G11" s="7" t="s">
        <v>58</v>
      </c>
      <c r="H11" s="12" t="s">
        <v>73</v>
      </c>
      <c r="I11" s="14" t="s">
        <v>48</v>
      </c>
      <c r="J11" s="12"/>
      <c r="K11" s="9"/>
      <c r="L11" s="165">
        <f t="shared" si="0"/>
        <v>0.001682638888888889</v>
      </c>
      <c r="M11" s="166">
        <f>ROUNDDOWN(L11*86400/2,3)</f>
        <v>72.69</v>
      </c>
      <c r="N11" s="167">
        <f t="shared" si="1"/>
        <v>16.560000000000013</v>
      </c>
      <c r="O11" s="6" t="str">
        <f>IF(L11&lt;=140.1/86400,"КМС",IF(L11&lt;=150.9/86400,"I разр.",IF(L11&lt;=161.7/86400,"II разр.",IF(L11&lt;=175.2/86400,"III разр.",IF(L11&lt;=191.4/86400,"I юн.",IF(L11&lt;=213/86400,"II юн.",IF(L11&lt;=240/86400,"III юн.","")))))))</f>
        <v>I разр.</v>
      </c>
      <c r="P11" s="5">
        <v>2</v>
      </c>
      <c r="Q11" s="19">
        <v>25.38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5</v>
      </c>
      <c r="B12" s="7">
        <v>10</v>
      </c>
      <c r="C12" s="7" t="s">
        <v>74</v>
      </c>
      <c r="D12" s="14" t="s">
        <v>90</v>
      </c>
      <c r="E12" s="7" t="s">
        <v>72</v>
      </c>
      <c r="F12" s="23" t="s">
        <v>91</v>
      </c>
      <c r="G12" s="7" t="s">
        <v>58</v>
      </c>
      <c r="H12" s="12" t="s">
        <v>73</v>
      </c>
      <c r="I12" s="14" t="s">
        <v>54</v>
      </c>
      <c r="J12" s="12"/>
      <c r="K12" s="8"/>
      <c r="L12" s="165">
        <f t="shared" si="0"/>
        <v>0.0017141203703703704</v>
      </c>
      <c r="M12" s="166"/>
      <c r="N12" s="167">
        <f t="shared" si="1"/>
        <v>19.280000000000015</v>
      </c>
      <c r="O12" s="6" t="s">
        <v>58</v>
      </c>
      <c r="P12" s="5">
        <v>2</v>
      </c>
      <c r="Q12" s="19">
        <v>28.1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6</v>
      </c>
      <c r="B13" s="7">
        <v>7</v>
      </c>
      <c r="C13" s="7" t="s">
        <v>70</v>
      </c>
      <c r="D13" s="14" t="s">
        <v>85</v>
      </c>
      <c r="E13" s="7" t="s">
        <v>72</v>
      </c>
      <c r="F13" s="23">
        <v>36956</v>
      </c>
      <c r="G13" s="7" t="s">
        <v>78</v>
      </c>
      <c r="H13" s="12" t="s">
        <v>73</v>
      </c>
      <c r="I13" s="14" t="s">
        <v>52</v>
      </c>
      <c r="J13" s="12"/>
      <c r="K13" s="9"/>
      <c r="L13" s="165">
        <f t="shared" si="0"/>
        <v>0.001721875</v>
      </c>
      <c r="M13" s="166"/>
      <c r="N13" s="167">
        <f t="shared" si="1"/>
        <v>19.95000000000002</v>
      </c>
      <c r="O13" s="6" t="str">
        <f>IF(L13&lt;=140.1/86400,"КМС",IF(L13&lt;=150.9/86400,"I разр.",IF(L13&lt;=161.7/86400,"II разр.",IF(L13&lt;=175.2/86400,"III разр.",IF(L13&lt;=191.4/86400,"I юн.",IF(L13&lt;=213/86400,"II юн.",IF(L13&lt;=240/86400,"III юн.","")))))))</f>
        <v>I разр.</v>
      </c>
      <c r="P13" s="5">
        <v>2</v>
      </c>
      <c r="Q13" s="19">
        <v>28.77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>
      <c r="A14" s="6">
        <v>7</v>
      </c>
      <c r="B14" s="7">
        <v>15</v>
      </c>
      <c r="C14" s="7" t="s">
        <v>70</v>
      </c>
      <c r="D14" s="14" t="s">
        <v>93</v>
      </c>
      <c r="E14" s="7" t="s">
        <v>72</v>
      </c>
      <c r="F14" s="23">
        <v>37371</v>
      </c>
      <c r="G14" s="7" t="s">
        <v>78</v>
      </c>
      <c r="H14" s="12" t="s">
        <v>94</v>
      </c>
      <c r="I14" s="14" t="s">
        <v>50</v>
      </c>
      <c r="J14" s="12"/>
      <c r="K14" s="9"/>
      <c r="L14" s="165">
        <f t="shared" si="0"/>
        <v>0.0018233796296296294</v>
      </c>
      <c r="M14" s="166"/>
      <c r="N14" s="167">
        <f t="shared" si="1"/>
        <v>28.719999999999995</v>
      </c>
      <c r="O14" s="6" t="str">
        <f>IF(L14&lt;=140.1/86400,"КМС",IF(L14&lt;=150.9/86400,"I разр.",IF(L14&lt;=161.7/86400,"II разр.",IF(L14&lt;=175.2/86400,"III разр.",IF(L14&lt;=191.4/86400,"I юн.",IF(L14&lt;=213/86400,"II юн.",IF(L14&lt;=240/86400,"III юн.","")))))))</f>
        <v>II разр.</v>
      </c>
      <c r="P14" s="5">
        <v>2</v>
      </c>
      <c r="Q14" s="19">
        <v>37.54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4.5" customHeight="1" thickBot="1">
      <c r="A15" s="34"/>
      <c r="B15" s="35"/>
      <c r="C15" s="35"/>
      <c r="D15" s="40"/>
      <c r="E15" s="82"/>
      <c r="F15" s="35"/>
      <c r="G15" s="35"/>
      <c r="H15" s="41"/>
      <c r="I15" s="35"/>
      <c r="J15" s="41"/>
      <c r="K15" s="83"/>
      <c r="L15" s="84"/>
      <c r="M15" s="85"/>
      <c r="N15" s="78"/>
      <c r="O15" s="34"/>
      <c r="P15" s="5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5.25" customHeight="1" thickTop="1">
      <c r="A16" s="6"/>
      <c r="B16" s="7"/>
      <c r="C16" s="7"/>
      <c r="D16" s="16"/>
      <c r="E16" s="26"/>
      <c r="F16" s="17"/>
      <c r="G16" s="17"/>
      <c r="H16" s="13"/>
      <c r="I16" s="12"/>
      <c r="J16" s="12"/>
      <c r="K16" s="8"/>
      <c r="L16" s="21"/>
      <c r="M16" s="33"/>
      <c r="N16" s="29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ht="3.75" customHeight="1"/>
    <row r="18" spans="2:15" ht="13.5" customHeight="1">
      <c r="B18" s="115" t="s">
        <v>126</v>
      </c>
      <c r="C18" s="115"/>
      <c r="D18" s="141"/>
      <c r="E18" s="141"/>
      <c r="F18" s="141"/>
      <c r="G18" s="117"/>
      <c r="H18" s="117"/>
      <c r="L18" s="125" t="s">
        <v>43</v>
      </c>
      <c r="M18" s="115"/>
      <c r="N18" s="115"/>
      <c r="O18" s="118"/>
    </row>
    <row r="19" spans="2:15" ht="13.5" customHeight="1">
      <c r="B19" s="115" t="s">
        <v>127</v>
      </c>
      <c r="C19" s="115"/>
      <c r="D19" s="142"/>
      <c r="E19" s="143"/>
      <c r="F19" s="144"/>
      <c r="G19" s="117"/>
      <c r="H19" s="117"/>
      <c r="I19" s="13"/>
      <c r="L19" s="125" t="s">
        <v>122</v>
      </c>
      <c r="M19" s="115"/>
      <c r="N19" s="115"/>
      <c r="O19" s="118"/>
    </row>
    <row r="20" spans="1:37" ht="13.5" customHeight="1">
      <c r="A20" s="6"/>
      <c r="B20" s="146"/>
      <c r="C20" s="146"/>
      <c r="D20" s="147"/>
      <c r="E20" s="148"/>
      <c r="F20" s="149"/>
      <c r="G20" s="149"/>
      <c r="H20" s="145"/>
      <c r="I20" s="12"/>
      <c r="J20" s="12"/>
      <c r="K20" s="8"/>
      <c r="L20" s="125" t="s">
        <v>64</v>
      </c>
      <c r="M20" s="150"/>
      <c r="N20" s="151"/>
      <c r="O20" s="6"/>
      <c r="P20" s="5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3" ht="24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L40"/>
  <sheetViews>
    <sheetView view="pageBreakPreview" zoomScale="175" zoomScaleSheetLayoutView="175" zoomScalePageLayoutView="0" workbookViewId="0" topLeftCell="A1">
      <selection activeCell="A3" sqref="A3:P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421875" style="1" customWidth="1"/>
    <col min="5" max="5" width="7.421875" style="1" hidden="1" customWidth="1"/>
    <col min="6" max="6" width="9.8515625" style="1" hidden="1" customWidth="1"/>
    <col min="7" max="7" width="9.8515625" style="1" customWidth="1"/>
    <col min="8" max="8" width="24.421875" style="1" customWidth="1"/>
    <col min="9" max="9" width="23.28125" style="1" hidden="1" customWidth="1"/>
    <col min="10" max="10" width="0.136718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3.421875" style="1" customWidth="1"/>
    <col min="15" max="15" width="7.5742187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4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40.5" customHeight="1">
      <c r="A2" s="214" t="str">
        <f>N_sor1</f>
        <v>Всероссийские соревнования по конькобежному спорту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40.5" customHeight="1">
      <c r="A3" s="215" t="str">
        <f>N_sor2</f>
        <v>"КУБОК КОЛОМНЫ"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33.75" customHeight="1" thickBot="1">
      <c r="A4" s="219" t="s">
        <v>22</v>
      </c>
      <c r="B4" s="219"/>
      <c r="C4" s="219"/>
      <c r="D4" s="219"/>
      <c r="E4" s="174"/>
      <c r="F4" s="174"/>
      <c r="G4" s="174"/>
      <c r="H4" s="174"/>
      <c r="I4" s="174"/>
      <c r="J4" s="220" t="str">
        <f>D_d2</f>
        <v>11 октября 2015 г.</v>
      </c>
      <c r="K4" s="221"/>
      <c r="L4" s="221"/>
      <c r="M4" s="221"/>
      <c r="N4" s="221"/>
      <c r="O4" s="221"/>
      <c r="P4" s="221"/>
    </row>
    <row r="5" spans="1:16" ht="31.5" customHeight="1" thickTop="1">
      <c r="A5" s="176"/>
      <c r="B5" s="176"/>
      <c r="C5" s="176"/>
      <c r="D5" s="176"/>
      <c r="E5" s="177"/>
      <c r="F5" s="177"/>
      <c r="G5" s="177"/>
      <c r="H5" s="177"/>
      <c r="I5" s="177"/>
      <c r="J5" s="178"/>
      <c r="K5" s="179"/>
      <c r="L5" s="179"/>
      <c r="M5" s="179"/>
      <c r="N5" s="179"/>
      <c r="O5" s="179"/>
      <c r="P5" s="179"/>
    </row>
    <row r="6" spans="2:32" ht="26.25" customHeight="1">
      <c r="B6" s="15"/>
      <c r="C6" s="207" t="str">
        <f>N_un</f>
        <v>Юноши среднего возраста</v>
      </c>
      <c r="D6" s="207"/>
      <c r="E6" s="207"/>
      <c r="F6" s="207"/>
      <c r="G6" s="207"/>
      <c r="H6" s="207"/>
      <c r="I6" s="207"/>
      <c r="J6" s="207"/>
      <c r="K6" s="15"/>
      <c r="L6" s="18" t="str">
        <f>const!C11</f>
        <v>1000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42</v>
      </c>
      <c r="I7" s="2" t="s">
        <v>42</v>
      </c>
      <c r="J7" s="2" t="s">
        <v>7</v>
      </c>
      <c r="K7" s="2"/>
      <c r="L7" s="2" t="s">
        <v>3</v>
      </c>
      <c r="M7" s="2" t="s">
        <v>8</v>
      </c>
      <c r="N7" s="2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6.5" customHeight="1" thickTop="1">
      <c r="A8" s="6">
        <v>1</v>
      </c>
      <c r="B8" s="24">
        <v>83</v>
      </c>
      <c r="C8" s="24" t="s">
        <v>70</v>
      </c>
      <c r="D8" s="30" t="s">
        <v>115</v>
      </c>
      <c r="E8" s="32" t="s">
        <v>72</v>
      </c>
      <c r="F8" s="31">
        <v>36808</v>
      </c>
      <c r="G8" s="32" t="s">
        <v>47</v>
      </c>
      <c r="H8" s="27" t="s">
        <v>94</v>
      </c>
      <c r="I8" s="13" t="s">
        <v>48</v>
      </c>
      <c r="J8" s="13"/>
      <c r="K8" s="44"/>
      <c r="L8" s="162">
        <f aca="true" t="shared" si="0" ref="L8:L18">(Q8*60+R8)/86400</f>
        <v>0.0009706018518518518</v>
      </c>
      <c r="M8" s="175"/>
      <c r="N8" s="175"/>
      <c r="O8" s="168">
        <f aca="true" t="shared" si="1" ref="O8:O18">(L8-L$8)*86400</f>
        <v>0</v>
      </c>
      <c r="P8" s="6" t="str">
        <f>IF(L8&lt;=82.2/86400,"КМС",IF(L8&lt;=87.8/86400,"I разр.",IF(L8&lt;=94.2/86400,"II разр.",IF(L8&lt;=102/86400,"III разр.",IF(L8&lt;=111.6/86400,"I юн.",IF(L8&lt;=124.4/86400,"II юн.",IF(L8&lt;=140.4/86400,"III юн.","")))))))</f>
        <v>I разр.</v>
      </c>
      <c r="Q8" s="3">
        <v>1</v>
      </c>
      <c r="R8" s="19">
        <v>23.86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6.5" customHeight="1">
      <c r="A9" s="6">
        <v>2</v>
      </c>
      <c r="B9" s="7">
        <v>74</v>
      </c>
      <c r="C9" s="7" t="s">
        <v>74</v>
      </c>
      <c r="D9" s="16" t="s">
        <v>103</v>
      </c>
      <c r="E9" s="17" t="s">
        <v>72</v>
      </c>
      <c r="F9" s="26">
        <v>37101</v>
      </c>
      <c r="G9" s="17" t="s">
        <v>47</v>
      </c>
      <c r="H9" s="13" t="s">
        <v>104</v>
      </c>
      <c r="I9" s="13" t="s">
        <v>59</v>
      </c>
      <c r="J9" s="13"/>
      <c r="K9" s="12"/>
      <c r="L9" s="165">
        <f t="shared" si="0"/>
        <v>0.0009711805555555555</v>
      </c>
      <c r="M9" s="166"/>
      <c r="N9" s="166"/>
      <c r="O9" s="167">
        <f t="shared" si="1"/>
        <v>0.0499999999999997</v>
      </c>
      <c r="P9" s="6" t="str">
        <f aca="true" t="shared" si="2" ref="P9:P18">IF(L9&lt;=82.2/86400,"КМС",IF(L9&lt;=87.8/86400,"I разр.",IF(L9&lt;=94.2/86400,"II разр.",IF(L9&lt;=102/86400,"III разр.",IF(L9&lt;=111.6/86400,"I юн.",IF(L9&lt;=124.4/86400,"II юн.",IF(L9&lt;=140.4/86400,"III юн.","")))))))</f>
        <v>I разр.</v>
      </c>
      <c r="Q9" s="3">
        <v>1</v>
      </c>
      <c r="R9" s="19">
        <v>23.91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6.5" customHeight="1">
      <c r="A10" s="6">
        <v>3</v>
      </c>
      <c r="B10" s="7">
        <v>84</v>
      </c>
      <c r="C10" s="7" t="s">
        <v>70</v>
      </c>
      <c r="D10" s="16" t="s">
        <v>119</v>
      </c>
      <c r="E10" s="17" t="s">
        <v>72</v>
      </c>
      <c r="F10" s="26">
        <v>37175</v>
      </c>
      <c r="G10" s="17" t="s">
        <v>58</v>
      </c>
      <c r="H10" s="13" t="s">
        <v>94</v>
      </c>
      <c r="I10" s="13" t="s">
        <v>52</v>
      </c>
      <c r="J10" s="13"/>
      <c r="K10" s="28"/>
      <c r="L10" s="165">
        <f t="shared" si="0"/>
        <v>0.0010258101851851852</v>
      </c>
      <c r="M10" s="166"/>
      <c r="N10" s="166"/>
      <c r="O10" s="167">
        <f t="shared" si="1"/>
        <v>4.77</v>
      </c>
      <c r="P10" s="6" t="str">
        <f t="shared" si="2"/>
        <v>II разр.</v>
      </c>
      <c r="Q10" s="3">
        <v>1</v>
      </c>
      <c r="R10" s="19">
        <v>28.63</v>
      </c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6.5" customHeight="1">
      <c r="A11" s="6">
        <v>4</v>
      </c>
      <c r="B11" s="7">
        <v>81</v>
      </c>
      <c r="C11" s="7" t="s">
        <v>70</v>
      </c>
      <c r="D11" s="16" t="s">
        <v>111</v>
      </c>
      <c r="E11" s="26" t="s">
        <v>72</v>
      </c>
      <c r="F11" s="26">
        <v>37241</v>
      </c>
      <c r="G11" s="17" t="s">
        <v>58</v>
      </c>
      <c r="H11" s="13" t="s">
        <v>73</v>
      </c>
      <c r="I11" s="13" t="s">
        <v>61</v>
      </c>
      <c r="J11" s="13"/>
      <c r="K11" s="28"/>
      <c r="L11" s="165">
        <f t="shared" si="0"/>
        <v>0.0010385416666666668</v>
      </c>
      <c r="M11" s="166"/>
      <c r="N11" s="166"/>
      <c r="O11" s="167">
        <f t="shared" si="1"/>
        <v>5.870000000000012</v>
      </c>
      <c r="P11" s="6" t="str">
        <f t="shared" si="2"/>
        <v>II разр.</v>
      </c>
      <c r="Q11" s="3">
        <v>1</v>
      </c>
      <c r="R11" s="19">
        <v>29.73</v>
      </c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6.5" customHeight="1">
      <c r="A12" s="6">
        <v>5</v>
      </c>
      <c r="B12" s="7">
        <v>76</v>
      </c>
      <c r="C12" s="7" t="s">
        <v>74</v>
      </c>
      <c r="D12" s="16" t="s">
        <v>112</v>
      </c>
      <c r="E12" s="26" t="s">
        <v>72</v>
      </c>
      <c r="F12" s="26">
        <v>36909</v>
      </c>
      <c r="G12" s="17" t="s">
        <v>58</v>
      </c>
      <c r="H12" s="13" t="s">
        <v>73</v>
      </c>
      <c r="I12" s="13" t="s">
        <v>46</v>
      </c>
      <c r="J12" s="13"/>
      <c r="K12" s="12"/>
      <c r="L12" s="165">
        <f t="shared" si="0"/>
        <v>0.0010435185185185185</v>
      </c>
      <c r="M12" s="166">
        <f>ROUNDDOWN(L12*86400/2,3)</f>
        <v>45.08</v>
      </c>
      <c r="N12" s="166"/>
      <c r="O12" s="167">
        <f t="shared" si="1"/>
        <v>6.299999999999999</v>
      </c>
      <c r="P12" s="6" t="str">
        <f t="shared" si="2"/>
        <v>II разр.</v>
      </c>
      <c r="Q12" s="3">
        <v>1</v>
      </c>
      <c r="R12" s="19">
        <v>30.16</v>
      </c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6.5" customHeight="1">
      <c r="A13" s="6">
        <v>6</v>
      </c>
      <c r="B13" s="7">
        <v>73</v>
      </c>
      <c r="C13" s="7" t="s">
        <v>74</v>
      </c>
      <c r="D13" s="16" t="s">
        <v>107</v>
      </c>
      <c r="E13" s="17" t="s">
        <v>80</v>
      </c>
      <c r="F13" s="26">
        <v>37754</v>
      </c>
      <c r="G13" s="17" t="s">
        <v>78</v>
      </c>
      <c r="H13" s="13" t="s">
        <v>73</v>
      </c>
      <c r="I13" s="13" t="s">
        <v>56</v>
      </c>
      <c r="J13" s="13"/>
      <c r="K13" s="12"/>
      <c r="L13" s="165">
        <f t="shared" si="0"/>
        <v>0.0010936342592592595</v>
      </c>
      <c r="M13" s="166"/>
      <c r="N13" s="166"/>
      <c r="O13" s="167">
        <f t="shared" si="1"/>
        <v>10.63000000000002</v>
      </c>
      <c r="P13" s="6" t="str">
        <f t="shared" si="2"/>
        <v>III разр.</v>
      </c>
      <c r="Q13" s="3">
        <v>1</v>
      </c>
      <c r="R13" s="19">
        <v>34.49</v>
      </c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6.5" customHeight="1">
      <c r="A14" s="6">
        <v>7</v>
      </c>
      <c r="B14" s="7">
        <v>78</v>
      </c>
      <c r="C14" s="7" t="s">
        <v>70</v>
      </c>
      <c r="D14" s="16" t="s">
        <v>106</v>
      </c>
      <c r="E14" s="26" t="s">
        <v>72</v>
      </c>
      <c r="F14" s="26">
        <v>37315</v>
      </c>
      <c r="G14" s="17" t="s">
        <v>81</v>
      </c>
      <c r="H14" s="13" t="s">
        <v>73</v>
      </c>
      <c r="I14" s="13" t="s">
        <v>52</v>
      </c>
      <c r="J14" s="13"/>
      <c r="K14" s="12"/>
      <c r="L14" s="165">
        <f t="shared" si="0"/>
        <v>0.0011111111111111111</v>
      </c>
      <c r="M14" s="166"/>
      <c r="N14" s="166"/>
      <c r="O14" s="167">
        <f t="shared" si="1"/>
        <v>12.140000000000002</v>
      </c>
      <c r="P14" s="6" t="str">
        <f t="shared" si="2"/>
        <v>III разр.</v>
      </c>
      <c r="Q14" s="3">
        <v>1</v>
      </c>
      <c r="R14" s="19">
        <v>36</v>
      </c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6.5" customHeight="1">
      <c r="A15" s="6">
        <v>8</v>
      </c>
      <c r="B15" s="7">
        <v>72</v>
      </c>
      <c r="C15" s="7" t="s">
        <v>70</v>
      </c>
      <c r="D15" s="16" t="s">
        <v>110</v>
      </c>
      <c r="E15" s="26" t="s">
        <v>80</v>
      </c>
      <c r="F15" s="26">
        <v>37659</v>
      </c>
      <c r="G15" s="17" t="s">
        <v>81</v>
      </c>
      <c r="H15" s="13" t="s">
        <v>73</v>
      </c>
      <c r="I15" s="13" t="s">
        <v>60</v>
      </c>
      <c r="J15" s="13"/>
      <c r="K15" s="12"/>
      <c r="L15" s="165">
        <f t="shared" si="0"/>
        <v>0.001124537037037037</v>
      </c>
      <c r="M15" s="166"/>
      <c r="N15" s="166"/>
      <c r="O15" s="167">
        <f t="shared" si="1"/>
        <v>13.299999999999994</v>
      </c>
      <c r="P15" s="6" t="str">
        <f t="shared" si="2"/>
        <v>III разр.</v>
      </c>
      <c r="Q15" s="3">
        <v>1</v>
      </c>
      <c r="R15" s="19">
        <v>37.16</v>
      </c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6.5" customHeight="1">
      <c r="A16" s="6">
        <v>9</v>
      </c>
      <c r="B16" s="7">
        <v>77</v>
      </c>
      <c r="C16" s="7" t="s">
        <v>74</v>
      </c>
      <c r="D16" s="16" t="s">
        <v>109</v>
      </c>
      <c r="E16" s="26" t="s">
        <v>72</v>
      </c>
      <c r="F16" s="26">
        <v>37159</v>
      </c>
      <c r="G16" s="17" t="s">
        <v>78</v>
      </c>
      <c r="H16" s="13" t="s">
        <v>73</v>
      </c>
      <c r="I16" s="13" t="s">
        <v>49</v>
      </c>
      <c r="J16" s="13"/>
      <c r="K16" s="12"/>
      <c r="L16" s="165">
        <f t="shared" si="0"/>
        <v>0.0011304398148148148</v>
      </c>
      <c r="M16" s="166"/>
      <c r="N16" s="166"/>
      <c r="O16" s="167">
        <f t="shared" si="1"/>
        <v>13.81</v>
      </c>
      <c r="P16" s="6" t="str">
        <f t="shared" si="2"/>
        <v>III разр.</v>
      </c>
      <c r="Q16" s="3">
        <v>1</v>
      </c>
      <c r="R16" s="19">
        <v>37.67</v>
      </c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6.5" customHeight="1">
      <c r="A17" s="6">
        <v>10</v>
      </c>
      <c r="B17" s="7">
        <v>71</v>
      </c>
      <c r="C17" s="7" t="s">
        <v>70</v>
      </c>
      <c r="D17" s="16" t="s">
        <v>108</v>
      </c>
      <c r="E17" s="17" t="s">
        <v>80</v>
      </c>
      <c r="F17" s="26">
        <v>37473</v>
      </c>
      <c r="G17" s="17" t="s">
        <v>81</v>
      </c>
      <c r="H17" s="13" t="s">
        <v>73</v>
      </c>
      <c r="I17" s="13" t="s">
        <v>62</v>
      </c>
      <c r="J17" s="13"/>
      <c r="K17" s="12"/>
      <c r="L17" s="165">
        <f t="shared" si="0"/>
        <v>0.0011481481481481481</v>
      </c>
      <c r="M17" s="166"/>
      <c r="N17" s="166"/>
      <c r="O17" s="167">
        <f t="shared" si="1"/>
        <v>15.340000000000002</v>
      </c>
      <c r="P17" s="6" t="str">
        <f t="shared" si="2"/>
        <v>III разр.</v>
      </c>
      <c r="Q17" s="3">
        <v>1</v>
      </c>
      <c r="R17" s="19">
        <v>39.2</v>
      </c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6.5" customHeight="1">
      <c r="A18" s="6">
        <v>11</v>
      </c>
      <c r="B18" s="7">
        <v>80</v>
      </c>
      <c r="C18" s="7" t="s">
        <v>74</v>
      </c>
      <c r="D18" s="16" t="s">
        <v>117</v>
      </c>
      <c r="E18" s="26" t="s">
        <v>72</v>
      </c>
      <c r="F18" s="26">
        <v>37328</v>
      </c>
      <c r="G18" s="17" t="s">
        <v>118</v>
      </c>
      <c r="H18" s="13" t="s">
        <v>73</v>
      </c>
      <c r="I18" s="13" t="s">
        <v>48</v>
      </c>
      <c r="J18" s="13"/>
      <c r="K18" s="28"/>
      <c r="L18" s="165">
        <f t="shared" si="0"/>
        <v>0.0011641203703703703</v>
      </c>
      <c r="M18" s="166"/>
      <c r="N18" s="166"/>
      <c r="O18" s="167">
        <f t="shared" si="1"/>
        <v>16.71999999999999</v>
      </c>
      <c r="P18" s="6" t="str">
        <f t="shared" si="2"/>
        <v>III разр.</v>
      </c>
      <c r="Q18" s="3">
        <v>1</v>
      </c>
      <c r="R18" s="19">
        <v>40.58</v>
      </c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3.75" customHeight="1" thickBot="1">
      <c r="A19" s="34"/>
      <c r="B19" s="35"/>
      <c r="C19" s="35"/>
      <c r="D19" s="36"/>
      <c r="E19" s="37"/>
      <c r="F19" s="38"/>
      <c r="G19" s="38"/>
      <c r="H19" s="39"/>
      <c r="I19" s="39"/>
      <c r="J19" s="39"/>
      <c r="K19" s="89"/>
      <c r="L19" s="88"/>
      <c r="M19" s="42"/>
      <c r="N19" s="42"/>
      <c r="O19" s="78"/>
      <c r="P19" s="34"/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ht="18" customHeight="1" thickTop="1"/>
    <row r="21" spans="2:16" ht="16.5" customHeight="1">
      <c r="B21" s="115" t="s">
        <v>133</v>
      </c>
      <c r="D21" s="116"/>
      <c r="E21" s="116"/>
      <c r="F21" s="116"/>
      <c r="G21" s="117"/>
      <c r="H21" s="117"/>
      <c r="L21" s="117"/>
      <c r="P21" s="118"/>
    </row>
    <row r="22" spans="2:16" ht="16.5" customHeight="1">
      <c r="B22" s="115" t="s">
        <v>147</v>
      </c>
      <c r="D22" s="119"/>
      <c r="E22" s="120"/>
      <c r="F22" s="121"/>
      <c r="G22" s="117"/>
      <c r="H22" s="117"/>
      <c r="I22" s="13"/>
      <c r="L22" s="117"/>
      <c r="P22" s="118"/>
    </row>
    <row r="23" spans="1:38" ht="13.5" customHeight="1">
      <c r="A23" s="6"/>
      <c r="B23" s="7"/>
      <c r="C23" s="7"/>
      <c r="D23" s="16"/>
      <c r="E23" s="26"/>
      <c r="F23" s="17"/>
      <c r="G23" s="17"/>
      <c r="H23" s="13"/>
      <c r="I23" s="12"/>
      <c r="J23" s="12"/>
      <c r="K23" s="8"/>
      <c r="L23" s="117"/>
      <c r="M23" s="33"/>
      <c r="N23" s="33"/>
      <c r="O23" s="29"/>
      <c r="P23" s="6"/>
      <c r="Q23" s="5"/>
      <c r="R23" s="19"/>
      <c r="S23" s="19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 customHeight="1">
      <c r="A24" s="6"/>
      <c r="B24" s="7"/>
      <c r="C24" s="7"/>
      <c r="D24" s="16"/>
      <c r="E24" s="26"/>
      <c r="F24" s="17"/>
      <c r="G24" s="17"/>
      <c r="H24" s="13"/>
      <c r="I24" s="12"/>
      <c r="J24" s="12"/>
      <c r="K24" s="8"/>
      <c r="L24" s="117"/>
      <c r="M24" s="33"/>
      <c r="N24" s="33"/>
      <c r="O24" s="29"/>
      <c r="P24" s="6"/>
      <c r="Q24" s="5"/>
      <c r="R24" s="19"/>
      <c r="S24" s="19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3.5" customHeight="1">
      <c r="A25" s="6"/>
      <c r="B25" s="7"/>
      <c r="C25" s="7"/>
      <c r="D25" s="16"/>
      <c r="E25" s="26"/>
      <c r="F25" s="17"/>
      <c r="G25" s="17"/>
      <c r="H25" s="13"/>
      <c r="I25" s="12"/>
      <c r="J25" s="12"/>
      <c r="K25" s="8"/>
      <c r="L25" s="117"/>
      <c r="M25" s="33"/>
      <c r="N25" s="33"/>
      <c r="O25" s="29"/>
      <c r="P25" s="6"/>
      <c r="Q25" s="5"/>
      <c r="R25" s="19"/>
      <c r="S25" s="19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ht="27" customHeight="1"/>
    <row r="28" spans="2:18" ht="31.5" customHeight="1">
      <c r="B28" s="15"/>
      <c r="C28" s="207" t="s">
        <v>161</v>
      </c>
      <c r="D28" s="207"/>
      <c r="E28" s="207"/>
      <c r="F28" s="207"/>
      <c r="G28" s="207"/>
      <c r="H28" s="207"/>
      <c r="I28" s="207"/>
      <c r="J28" s="207"/>
      <c r="K28" s="15"/>
      <c r="L28" s="18" t="s">
        <v>39</v>
      </c>
      <c r="M28" s="15"/>
      <c r="N28" s="15"/>
      <c r="O28" s="15"/>
      <c r="P28" s="15"/>
      <c r="Q28" s="3"/>
      <c r="R28" s="4">
        <v>37.5</v>
      </c>
    </row>
    <row r="29" spans="1:18" ht="21.75" customHeight="1" thickBot="1">
      <c r="A29" s="2" t="s">
        <v>4</v>
      </c>
      <c r="B29" s="2" t="s">
        <v>0</v>
      </c>
      <c r="C29" s="10" t="s">
        <v>6</v>
      </c>
      <c r="D29" s="2" t="s">
        <v>2</v>
      </c>
      <c r="E29" s="2"/>
      <c r="F29" s="2" t="s">
        <v>1</v>
      </c>
      <c r="G29" s="2" t="s">
        <v>1</v>
      </c>
      <c r="H29" s="2" t="s">
        <v>42</v>
      </c>
      <c r="I29" s="2" t="s">
        <v>42</v>
      </c>
      <c r="J29" s="2" t="s">
        <v>7</v>
      </c>
      <c r="K29" s="2"/>
      <c r="L29" s="11" t="s">
        <v>3</v>
      </c>
      <c r="M29" s="11" t="s">
        <v>8</v>
      </c>
      <c r="N29" s="11"/>
      <c r="O29" s="11" t="s">
        <v>11</v>
      </c>
      <c r="P29" s="2" t="s">
        <v>5</v>
      </c>
      <c r="Q29" s="3"/>
      <c r="R29" s="19"/>
    </row>
    <row r="30" spans="1:18" ht="15.75" customHeight="1" thickTop="1">
      <c r="A30" s="6">
        <v>1</v>
      </c>
      <c r="B30" s="24">
        <v>86</v>
      </c>
      <c r="C30" s="24" t="s">
        <v>74</v>
      </c>
      <c r="D30" s="30" t="s">
        <v>148</v>
      </c>
      <c r="E30" s="31" t="s">
        <v>135</v>
      </c>
      <c r="F30" s="31" t="s">
        <v>149</v>
      </c>
      <c r="G30" s="32" t="s">
        <v>47</v>
      </c>
      <c r="H30" s="27" t="s">
        <v>104</v>
      </c>
      <c r="I30" s="13" t="s">
        <v>56</v>
      </c>
      <c r="J30" s="13"/>
      <c r="K30" s="44"/>
      <c r="L30" s="79">
        <v>0.0009164351851851853</v>
      </c>
      <c r="M30" s="51"/>
      <c r="N30" s="51"/>
      <c r="O30" s="77">
        <v>0</v>
      </c>
      <c r="P30" s="6" t="s">
        <v>47</v>
      </c>
      <c r="Q30" s="3">
        <v>1</v>
      </c>
      <c r="R30" s="19">
        <v>19.18</v>
      </c>
    </row>
    <row r="31" spans="1:18" ht="15.75" customHeight="1">
      <c r="A31" s="6">
        <v>2</v>
      </c>
      <c r="B31" s="7">
        <v>85</v>
      </c>
      <c r="C31" s="7" t="s">
        <v>70</v>
      </c>
      <c r="D31" s="16" t="s">
        <v>150</v>
      </c>
      <c r="E31" s="26" t="s">
        <v>135</v>
      </c>
      <c r="F31" s="26" t="s">
        <v>151</v>
      </c>
      <c r="G31" s="17" t="s">
        <v>47</v>
      </c>
      <c r="H31" s="13" t="s">
        <v>104</v>
      </c>
      <c r="I31" s="13" t="s">
        <v>52</v>
      </c>
      <c r="J31" s="13"/>
      <c r="K31" s="28"/>
      <c r="L31" s="86">
        <v>0.0009211805555555556</v>
      </c>
      <c r="M31" s="33"/>
      <c r="N31" s="33"/>
      <c r="O31" s="29">
        <v>0.40999999999999753</v>
      </c>
      <c r="P31" s="6" t="s">
        <v>47</v>
      </c>
      <c r="Q31" s="3">
        <v>1</v>
      </c>
      <c r="R31" s="19">
        <v>19.59</v>
      </c>
    </row>
    <row r="32" spans="1:18" ht="15.75" customHeight="1">
      <c r="A32" s="6">
        <v>3</v>
      </c>
      <c r="B32" s="7">
        <v>109</v>
      </c>
      <c r="C32" s="7" t="s">
        <v>70</v>
      </c>
      <c r="D32" s="16" t="s">
        <v>152</v>
      </c>
      <c r="E32" s="17" t="s">
        <v>135</v>
      </c>
      <c r="F32" s="26" t="s">
        <v>153</v>
      </c>
      <c r="G32" s="17" t="s">
        <v>47</v>
      </c>
      <c r="H32" s="13" t="s">
        <v>154</v>
      </c>
      <c r="I32" s="13" t="s">
        <v>52</v>
      </c>
      <c r="J32" s="13"/>
      <c r="K32" s="12"/>
      <c r="L32" s="86">
        <v>0.000924537037037037</v>
      </c>
      <c r="M32" s="33"/>
      <c r="N32" s="33"/>
      <c r="O32" s="29">
        <v>0.6999999999999864</v>
      </c>
      <c r="P32" s="6" t="s">
        <v>47</v>
      </c>
      <c r="Q32" s="3">
        <v>1</v>
      </c>
      <c r="R32" s="19">
        <v>19.88</v>
      </c>
    </row>
    <row r="33" spans="1:18" ht="15.75" customHeight="1">
      <c r="A33" s="6">
        <v>4</v>
      </c>
      <c r="B33" s="7">
        <v>106</v>
      </c>
      <c r="C33" s="7" t="s">
        <v>74</v>
      </c>
      <c r="D33" s="16" t="s">
        <v>155</v>
      </c>
      <c r="E33" s="26" t="s">
        <v>135</v>
      </c>
      <c r="F33" s="26">
        <v>36275</v>
      </c>
      <c r="G33" s="17" t="s">
        <v>47</v>
      </c>
      <c r="H33" s="13" t="s">
        <v>94</v>
      </c>
      <c r="I33" s="13" t="s">
        <v>49</v>
      </c>
      <c r="J33" s="13"/>
      <c r="K33" s="12"/>
      <c r="L33" s="86">
        <v>0.000978125</v>
      </c>
      <c r="M33" s="33"/>
      <c r="N33" s="33"/>
      <c r="O33" s="29">
        <v>5.329999999999996</v>
      </c>
      <c r="P33" s="6" t="s">
        <v>58</v>
      </c>
      <c r="Q33" s="3">
        <v>1</v>
      </c>
      <c r="R33" s="19">
        <v>24.51</v>
      </c>
    </row>
    <row r="34" spans="1:18" ht="15.75" customHeight="1">
      <c r="A34" s="6">
        <v>5</v>
      </c>
      <c r="B34" s="7">
        <v>107</v>
      </c>
      <c r="C34" s="7" t="s">
        <v>74</v>
      </c>
      <c r="D34" s="16" t="s">
        <v>156</v>
      </c>
      <c r="E34" s="26" t="s">
        <v>135</v>
      </c>
      <c r="F34" s="26">
        <v>36407</v>
      </c>
      <c r="G34" s="17" t="s">
        <v>58</v>
      </c>
      <c r="H34" s="13" t="s">
        <v>94</v>
      </c>
      <c r="I34" s="13" t="s">
        <v>50</v>
      </c>
      <c r="J34" s="13"/>
      <c r="K34" s="12"/>
      <c r="L34" s="86">
        <v>0.001026388888888889</v>
      </c>
      <c r="M34" s="33"/>
      <c r="N34" s="33"/>
      <c r="O34" s="29">
        <v>9.499999999999998</v>
      </c>
      <c r="P34" s="6" t="s">
        <v>78</v>
      </c>
      <c r="Q34" s="3">
        <v>1</v>
      </c>
      <c r="R34" s="19">
        <v>28.68</v>
      </c>
    </row>
    <row r="35" spans="1:18" ht="15.75" customHeight="1">
      <c r="A35" s="6">
        <v>6</v>
      </c>
      <c r="B35" s="7">
        <v>104</v>
      </c>
      <c r="C35" s="7" t="s">
        <v>70</v>
      </c>
      <c r="D35" s="16" t="s">
        <v>157</v>
      </c>
      <c r="E35" s="17" t="s">
        <v>135</v>
      </c>
      <c r="F35" s="26" t="s">
        <v>158</v>
      </c>
      <c r="G35" s="17" t="s">
        <v>58</v>
      </c>
      <c r="H35" s="13" t="s">
        <v>73</v>
      </c>
      <c r="I35" s="13" t="s">
        <v>60</v>
      </c>
      <c r="J35" s="13"/>
      <c r="K35" s="12"/>
      <c r="L35" s="86">
        <v>0.0012126157407407409</v>
      </c>
      <c r="M35" s="33"/>
      <c r="N35" s="33"/>
      <c r="O35" s="29">
        <v>25.590000000000003</v>
      </c>
      <c r="P35" s="6" t="s">
        <v>159</v>
      </c>
      <c r="Q35" s="3">
        <v>1</v>
      </c>
      <c r="R35" s="19">
        <v>44.77</v>
      </c>
    </row>
    <row r="36" spans="1:18" ht="3" customHeight="1" thickBot="1">
      <c r="A36" s="34"/>
      <c r="B36" s="35"/>
      <c r="C36" s="35"/>
      <c r="D36" s="36"/>
      <c r="E36" s="37"/>
      <c r="F36" s="38"/>
      <c r="G36" s="38"/>
      <c r="H36" s="39"/>
      <c r="I36" s="39"/>
      <c r="J36" s="39"/>
      <c r="K36" s="89"/>
      <c r="L36" s="88"/>
      <c r="M36" s="42"/>
      <c r="N36" s="42"/>
      <c r="O36" s="78"/>
      <c r="P36" s="34"/>
      <c r="Q36" s="3"/>
      <c r="R36" s="19"/>
    </row>
    <row r="37" ht="13.5" thickTop="1"/>
    <row r="38" spans="2:16" ht="15" customHeight="1">
      <c r="B38" s="115" t="s">
        <v>160</v>
      </c>
      <c r="D38" s="116"/>
      <c r="E38" s="116"/>
      <c r="F38" s="116"/>
      <c r="G38" s="117"/>
      <c r="H38" s="117"/>
      <c r="L38" s="117" t="s">
        <v>43</v>
      </c>
      <c r="P38" s="118"/>
    </row>
    <row r="39" spans="2:16" ht="15" customHeight="1">
      <c r="B39" s="115" t="s">
        <v>45</v>
      </c>
      <c r="D39" s="119"/>
      <c r="E39" s="120"/>
      <c r="F39" s="121"/>
      <c r="G39" s="117"/>
      <c r="H39" s="117"/>
      <c r="I39" s="13"/>
      <c r="L39" s="117" t="s">
        <v>122</v>
      </c>
      <c r="P39" s="118"/>
    </row>
    <row r="40" spans="1:18" ht="15" customHeight="1">
      <c r="A40" s="6"/>
      <c r="B40" s="7"/>
      <c r="C40" s="7"/>
      <c r="D40" s="16"/>
      <c r="E40" s="26"/>
      <c r="F40" s="17"/>
      <c r="G40" s="17"/>
      <c r="H40" s="13"/>
      <c r="I40" s="12"/>
      <c r="J40" s="12"/>
      <c r="K40" s="8"/>
      <c r="L40" s="117" t="s">
        <v>131</v>
      </c>
      <c r="M40" s="33"/>
      <c r="N40" s="33"/>
      <c r="O40" s="29"/>
      <c r="P40" s="6"/>
      <c r="Q40" s="5"/>
      <c r="R40" s="19"/>
    </row>
  </sheetData>
  <sheetProtection/>
  <mergeCells count="7">
    <mergeCell ref="C28:J28"/>
    <mergeCell ref="A1:P1"/>
    <mergeCell ref="C6:J6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scale="95" r:id="rId2"/>
  <headerFooter alignWithMargins="0">
    <oddFooter>&amp;L&amp;"Times New Roman,курсив"Главный судья соренвований&amp;R&amp;"Times New Roman,полужирный"И.В. Исаенко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35"/>
  <sheetViews>
    <sheetView view="pageBreakPreview" zoomScale="190" zoomScaleNormal="115" zoomScaleSheetLayoutView="190" zoomScalePageLayoutView="0" workbookViewId="0" topLeftCell="A1">
      <selection activeCell="D24" sqref="D2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8515625" style="1" customWidth="1"/>
    <col min="5" max="5" width="7.28125" style="1" hidden="1" customWidth="1"/>
    <col min="6" max="6" width="9.8515625" style="1" hidden="1" customWidth="1"/>
    <col min="7" max="7" width="8.8515625" style="1" customWidth="1"/>
    <col min="8" max="8" width="21.57421875" style="1" customWidth="1"/>
    <col min="9" max="9" width="23.00390625" style="1" hidden="1" customWidth="1"/>
    <col min="10" max="10" width="14.7109375" style="1" hidden="1" customWidth="1"/>
    <col min="11" max="11" width="0.71875" style="1" hidden="1" customWidth="1"/>
    <col min="12" max="12" width="9.57421875" style="1" customWidth="1"/>
    <col min="13" max="13" width="7.28125" style="1" hidden="1" customWidth="1"/>
    <col min="14" max="14" width="6.851562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49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33.75" customHeight="1">
      <c r="A2" s="214" t="str">
        <f>N_sor1</f>
        <v>Всероссийские соревнования по конькобежному спорту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36.75" customHeight="1">
      <c r="A3" s="215" t="str">
        <f>N_sor2</f>
        <v>"КУБОК КОЛОМНЫ"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33.75" customHeight="1" thickBot="1">
      <c r="A4" s="219" t="s">
        <v>22</v>
      </c>
      <c r="B4" s="219"/>
      <c r="C4" s="219"/>
      <c r="D4" s="219"/>
      <c r="E4" s="174"/>
      <c r="F4" s="174"/>
      <c r="G4" s="174"/>
      <c r="H4" s="174"/>
      <c r="I4" s="174"/>
      <c r="J4" s="220" t="str">
        <f>D_d2</f>
        <v>11 октября 2015 г.</v>
      </c>
      <c r="K4" s="221"/>
      <c r="L4" s="221"/>
      <c r="M4" s="221"/>
      <c r="N4" s="221"/>
      <c r="O4" s="221"/>
    </row>
    <row r="5" spans="1:15" ht="28.5" customHeight="1" thickTop="1">
      <c r="A5" s="138"/>
      <c r="B5" s="138"/>
      <c r="C5" s="138"/>
      <c r="D5" s="138"/>
      <c r="E5" s="110"/>
      <c r="F5" s="110"/>
      <c r="G5" s="110"/>
      <c r="H5" s="110"/>
      <c r="I5" s="110"/>
      <c r="J5" s="139"/>
      <c r="K5" s="140"/>
      <c r="L5" s="140"/>
      <c r="M5" s="140"/>
      <c r="N5" s="140"/>
      <c r="O5" s="140"/>
    </row>
    <row r="6" spans="2:31" ht="29.25" customHeight="1">
      <c r="B6" s="15"/>
      <c r="C6" s="207" t="str">
        <f>N_dev</f>
        <v>Девушки среднего возраста</v>
      </c>
      <c r="D6" s="207"/>
      <c r="E6" s="207"/>
      <c r="F6" s="207"/>
      <c r="G6" s="207"/>
      <c r="H6" s="207"/>
      <c r="I6" s="207"/>
      <c r="J6" s="207"/>
      <c r="K6" s="15"/>
      <c r="L6" s="18" t="str">
        <f>const!C11</f>
        <v>1000 метров</v>
      </c>
      <c r="M6" s="15"/>
      <c r="N6" s="1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8.7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42</v>
      </c>
      <c r="I7" s="2" t="s">
        <v>42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 thickTop="1">
      <c r="A8" s="6">
        <v>1</v>
      </c>
      <c r="B8" s="7">
        <v>4</v>
      </c>
      <c r="C8" s="24" t="s">
        <v>70</v>
      </c>
      <c r="D8" s="14" t="s">
        <v>75</v>
      </c>
      <c r="E8" s="7" t="s">
        <v>72</v>
      </c>
      <c r="F8" s="23" t="s">
        <v>76</v>
      </c>
      <c r="G8" s="7" t="s">
        <v>58</v>
      </c>
      <c r="H8" s="12" t="s">
        <v>73</v>
      </c>
      <c r="I8" s="12" t="s">
        <v>49</v>
      </c>
      <c r="J8" s="12"/>
      <c r="K8" s="9"/>
      <c r="L8" s="162">
        <f>(P8*60+Q8)/86400</f>
        <v>0.0010575231481481481</v>
      </c>
      <c r="M8" s="175"/>
      <c r="N8" s="164">
        <f>(L8-L$8)*86400</f>
        <v>0</v>
      </c>
      <c r="O8" s="6" t="str">
        <f>IF(L8&lt;=89.4/86400,"КМС",IF(L8&lt;=95.8/86400,"I разр.",IF(L8&lt;=102/86400,"II разр.",IF(L8&lt;=110/86400,"III разр.",IF(L8&lt;=119.6/86400,"I юн.",IF(L8&lt;=132.4/86400,"II юн.",IF(L8&lt;=148.4/86400,"III юн.","")))))))</f>
        <v>I разр.</v>
      </c>
      <c r="P8" s="5">
        <v>1</v>
      </c>
      <c r="Q8" s="19">
        <v>31.37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2</v>
      </c>
      <c r="B9" s="7">
        <v>6</v>
      </c>
      <c r="C9" s="7" t="s">
        <v>70</v>
      </c>
      <c r="D9" s="14" t="s">
        <v>101</v>
      </c>
      <c r="E9" s="7" t="s">
        <v>72</v>
      </c>
      <c r="F9" s="23">
        <v>37306</v>
      </c>
      <c r="G9" s="7" t="s">
        <v>58</v>
      </c>
      <c r="H9" s="12" t="s">
        <v>73</v>
      </c>
      <c r="I9" s="12" t="s">
        <v>54</v>
      </c>
      <c r="J9" s="12"/>
      <c r="K9" s="9"/>
      <c r="L9" s="165">
        <f>(P9*60+Q9)/86400</f>
        <v>0.0010619212962962963</v>
      </c>
      <c r="M9" s="166"/>
      <c r="N9" s="167">
        <f>(L9-L$8)*86400</f>
        <v>0.3799999999999977</v>
      </c>
      <c r="O9" s="6" t="s">
        <v>58</v>
      </c>
      <c r="P9" s="5">
        <v>1</v>
      </c>
      <c r="Q9" s="19">
        <v>31.75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3</v>
      </c>
      <c r="B10" s="7">
        <v>5</v>
      </c>
      <c r="C10" s="7" t="s">
        <v>74</v>
      </c>
      <c r="D10" s="14" t="s">
        <v>99</v>
      </c>
      <c r="E10" s="7" t="s">
        <v>72</v>
      </c>
      <c r="F10" s="23" t="s">
        <v>100</v>
      </c>
      <c r="G10" s="7" t="s">
        <v>58</v>
      </c>
      <c r="H10" s="12" t="s">
        <v>73</v>
      </c>
      <c r="I10" s="12" t="s">
        <v>52</v>
      </c>
      <c r="J10" s="12"/>
      <c r="K10" s="8"/>
      <c r="L10" s="165">
        <f>(P10*60+Q10)/86400</f>
        <v>0.0011157407407407407</v>
      </c>
      <c r="M10" s="166"/>
      <c r="N10" s="167">
        <f>(L10-L$8)*86400</f>
        <v>5.029999999999998</v>
      </c>
      <c r="O10" s="6" t="str">
        <f>IF(L10&lt;=89.4/86400,"КМС",IF(L10&lt;=95.8/86400,"I разр.",IF(L10&lt;=102/86400,"II разр.",IF(L10&lt;=110/86400,"III разр.",IF(L10&lt;=119.6/86400,"I юн.",IF(L10&lt;=132.4/86400,"II юн.",IF(L10&lt;=148.4/86400,"III юн.","")))))))</f>
        <v>II разр.</v>
      </c>
      <c r="P10" s="5">
        <v>1</v>
      </c>
      <c r="Q10" s="19">
        <v>36.4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4</v>
      </c>
      <c r="B11" s="7">
        <v>7</v>
      </c>
      <c r="C11" s="7" t="s">
        <v>70</v>
      </c>
      <c r="D11" s="14" t="s">
        <v>85</v>
      </c>
      <c r="E11" s="7" t="s">
        <v>72</v>
      </c>
      <c r="F11" s="23">
        <v>36956</v>
      </c>
      <c r="G11" s="7" t="s">
        <v>78</v>
      </c>
      <c r="H11" s="12" t="s">
        <v>73</v>
      </c>
      <c r="I11" s="12" t="s">
        <v>53</v>
      </c>
      <c r="J11" s="12"/>
      <c r="K11" s="9"/>
      <c r="L11" s="165">
        <f>(P11*60+Q11)/86400</f>
        <v>0.001116550925925926</v>
      </c>
      <c r="M11" s="166"/>
      <c r="N11" s="167">
        <f>(L11-L$8)*86400</f>
        <v>5.100000000000007</v>
      </c>
      <c r="O11" s="6" t="str">
        <f>IF(L11&lt;=89.4/86400,"КМС",IF(L11&lt;=95.8/86400,"I разр.",IF(L11&lt;=102/86400,"II разр.",IF(L11&lt;=110/86400,"III разр.",IF(L11&lt;=119.6/86400,"I юн.",IF(L11&lt;=132.4/86400,"II юн.",IF(L11&lt;=148.4/86400,"III юн.","")))))))</f>
        <v>II разр.</v>
      </c>
      <c r="P11" s="5">
        <v>1</v>
      </c>
      <c r="Q11" s="19">
        <v>36.47</v>
      </c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5</v>
      </c>
      <c r="B12" s="7">
        <v>15</v>
      </c>
      <c r="C12" s="7" t="s">
        <v>74</v>
      </c>
      <c r="D12" s="14" t="s">
        <v>93</v>
      </c>
      <c r="E12" s="7" t="s">
        <v>72</v>
      </c>
      <c r="F12" s="23">
        <v>37371</v>
      </c>
      <c r="G12" s="7" t="s">
        <v>78</v>
      </c>
      <c r="H12" s="12" t="s">
        <v>94</v>
      </c>
      <c r="I12" s="12" t="s">
        <v>55</v>
      </c>
      <c r="J12" s="12"/>
      <c r="K12" s="9"/>
      <c r="L12" s="165">
        <f>(P12*60+Q12)/86400</f>
        <v>0.0011407407407407408</v>
      </c>
      <c r="M12" s="166"/>
      <c r="N12" s="167">
        <f>(L12-L$8)*86400</f>
        <v>7.190000000000003</v>
      </c>
      <c r="O12" s="6" t="str">
        <f>IF(L12&lt;=89.4/86400,"КМС",IF(L12&lt;=95.8/86400,"I разр.",IF(L12&lt;=102/86400,"II разр.",IF(L12&lt;=110/86400,"III разр.",IF(L12&lt;=119.6/86400,"I юн.",IF(L12&lt;=132.4/86400,"II юн.",IF(L12&lt;=148.4/86400,"III юн.","")))))))</f>
        <v>II разр.</v>
      </c>
      <c r="P12" s="5">
        <v>1</v>
      </c>
      <c r="Q12" s="19">
        <v>38.56</v>
      </c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/>
      <c r="B13" s="7">
        <v>3</v>
      </c>
      <c r="C13" s="7" t="s">
        <v>70</v>
      </c>
      <c r="D13" s="14" t="s">
        <v>79</v>
      </c>
      <c r="E13" s="7" t="s">
        <v>80</v>
      </c>
      <c r="F13" s="23">
        <v>37802</v>
      </c>
      <c r="G13" s="7" t="s">
        <v>81</v>
      </c>
      <c r="H13" s="12" t="s">
        <v>73</v>
      </c>
      <c r="I13" s="12" t="s">
        <v>49</v>
      </c>
      <c r="J13" s="12"/>
      <c r="K13" s="8"/>
      <c r="L13" s="165" t="s">
        <v>57</v>
      </c>
      <c r="M13" s="166"/>
      <c r="N13" s="167"/>
      <c r="O13" s="6">
        <f>IF(L13&lt;=89.4/86400,"КМС",IF(L13&lt;=95.8/86400,"I разр.",IF(L13&lt;=102/86400,"II разр.",IF(L13&lt;=110/86400,"III разр.",IF(L13&lt;=119.6/86400,"I юн.",IF(L13&lt;=132.4/86400,"II юн.",IF(L13&lt;=148.4/86400,"III юн.","")))))))</f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/>
      <c r="B14" s="7">
        <v>9</v>
      </c>
      <c r="C14" s="7" t="s">
        <v>74</v>
      </c>
      <c r="D14" s="14" t="s">
        <v>77</v>
      </c>
      <c r="E14" s="7" t="s">
        <v>72</v>
      </c>
      <c r="F14" s="23">
        <v>36981</v>
      </c>
      <c r="G14" s="7" t="s">
        <v>78</v>
      </c>
      <c r="H14" s="12" t="s">
        <v>73</v>
      </c>
      <c r="I14" s="12" t="s">
        <v>51</v>
      </c>
      <c r="J14" s="12"/>
      <c r="K14" s="8"/>
      <c r="L14" s="165" t="s">
        <v>57</v>
      </c>
      <c r="M14" s="166"/>
      <c r="N14" s="167"/>
      <c r="O14" s="6">
        <f>IF(L14&lt;=89.4/86400,"КМС",IF(L14&lt;=95.8/86400,"I разр.",IF(L14&lt;=102/86400,"II разр.",IF(L14&lt;=110/86400,"III разр.",IF(L14&lt;=119.6/86400,"I юн.",IF(L14&lt;=132.4/86400,"II юн.",IF(L14&lt;=148.4/86400,"III юн.","")))))))</f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0.75" customHeight="1" thickBot="1">
      <c r="A15" s="34"/>
      <c r="B15" s="35"/>
      <c r="C15" s="35"/>
      <c r="D15" s="40"/>
      <c r="E15" s="82"/>
      <c r="F15" s="35"/>
      <c r="G15" s="35"/>
      <c r="H15" s="41"/>
      <c r="I15" s="35"/>
      <c r="J15" s="39"/>
      <c r="K15" s="83"/>
      <c r="L15" s="88"/>
      <c r="M15" s="42"/>
      <c r="N15" s="78"/>
      <c r="O15" s="34"/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2:14" ht="20.25" customHeight="1" thickTop="1">
      <c r="L16" s="46"/>
      <c r="M16" s="47"/>
      <c r="N16" s="48"/>
    </row>
    <row r="17" spans="2:15" ht="15" customHeight="1">
      <c r="B17" s="115" t="s">
        <v>130</v>
      </c>
      <c r="D17" s="116"/>
      <c r="E17" s="116"/>
      <c r="F17" s="116"/>
      <c r="G17" s="117"/>
      <c r="H17" s="117"/>
      <c r="L17" s="117"/>
      <c r="O17" s="118"/>
    </row>
    <row r="18" spans="2:15" ht="15" customHeight="1">
      <c r="B18" s="115" t="s">
        <v>132</v>
      </c>
      <c r="D18" s="119"/>
      <c r="E18" s="120"/>
      <c r="F18" s="121"/>
      <c r="G18" s="117"/>
      <c r="H18" s="117"/>
      <c r="I18" s="13"/>
      <c r="L18" s="117"/>
      <c r="O18" s="118"/>
    </row>
    <row r="19" spans="1:37" ht="16.5" customHeight="1">
      <c r="A19" s="6"/>
      <c r="B19" s="7"/>
      <c r="C19" s="7"/>
      <c r="D19" s="16"/>
      <c r="E19" s="26"/>
      <c r="F19" s="17"/>
      <c r="G19" s="17"/>
      <c r="H19" s="13"/>
      <c r="I19" s="12"/>
      <c r="J19" s="12"/>
      <c r="K19" s="8"/>
      <c r="L19" s="117"/>
      <c r="M19" s="33"/>
      <c r="N19" s="29"/>
      <c r="O19" s="6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ht="12.75" customHeight="1"/>
    <row r="21" ht="12.75" customHeight="1"/>
    <row r="22" ht="12.75" customHeight="1"/>
    <row r="23" ht="12.75" customHeight="1"/>
    <row r="25" spans="2:17" ht="38.25" customHeight="1">
      <c r="B25" s="15"/>
      <c r="C25" s="207" t="s">
        <v>143</v>
      </c>
      <c r="D25" s="207"/>
      <c r="E25" s="207"/>
      <c r="F25" s="207"/>
      <c r="G25" s="207"/>
      <c r="H25" s="207"/>
      <c r="I25" s="207"/>
      <c r="J25" s="207"/>
      <c r="K25" s="15"/>
      <c r="L25" s="18" t="s">
        <v>39</v>
      </c>
      <c r="M25" s="15"/>
      <c r="N25" s="15"/>
      <c r="O25" s="15"/>
      <c r="P25" s="5"/>
      <c r="Q25" s="1">
        <v>41.5</v>
      </c>
    </row>
    <row r="26" spans="1:17" ht="21" customHeight="1" thickBot="1">
      <c r="A26" s="2" t="s">
        <v>4</v>
      </c>
      <c r="B26" s="2" t="s">
        <v>0</v>
      </c>
      <c r="C26" s="10" t="s">
        <v>6</v>
      </c>
      <c r="D26" s="2" t="s">
        <v>2</v>
      </c>
      <c r="E26" s="2"/>
      <c r="F26" s="2" t="s">
        <v>1</v>
      </c>
      <c r="G26" s="2" t="s">
        <v>1</v>
      </c>
      <c r="H26" s="2" t="s">
        <v>42</v>
      </c>
      <c r="I26" s="2" t="s">
        <v>42</v>
      </c>
      <c r="J26" s="2" t="s">
        <v>7</v>
      </c>
      <c r="K26" s="2"/>
      <c r="L26" s="2" t="s">
        <v>3</v>
      </c>
      <c r="M26" s="2" t="s">
        <v>8</v>
      </c>
      <c r="N26" s="2" t="s">
        <v>11</v>
      </c>
      <c r="O26" s="2" t="s">
        <v>5</v>
      </c>
      <c r="P26" s="5"/>
      <c r="Q26" s="19"/>
    </row>
    <row r="27" spans="1:17" ht="15.75" customHeight="1" thickTop="1">
      <c r="A27" s="6">
        <v>1</v>
      </c>
      <c r="B27" s="7">
        <v>29</v>
      </c>
      <c r="C27" s="24" t="s">
        <v>70</v>
      </c>
      <c r="D27" s="14" t="s">
        <v>134</v>
      </c>
      <c r="E27" s="7" t="s">
        <v>135</v>
      </c>
      <c r="F27" s="23">
        <v>35987</v>
      </c>
      <c r="G27" s="7" t="s">
        <v>136</v>
      </c>
      <c r="H27" s="12" t="s">
        <v>73</v>
      </c>
      <c r="I27" s="12" t="s">
        <v>53</v>
      </c>
      <c r="J27" s="12"/>
      <c r="K27" s="9"/>
      <c r="L27" s="162">
        <v>0.0009559027777777778</v>
      </c>
      <c r="M27" s="175"/>
      <c r="N27" s="164">
        <v>0</v>
      </c>
      <c r="O27" s="6" t="s">
        <v>47</v>
      </c>
      <c r="P27" s="5">
        <v>1</v>
      </c>
      <c r="Q27" s="19">
        <v>22.59</v>
      </c>
    </row>
    <row r="28" spans="1:17" ht="15.75" customHeight="1">
      <c r="A28" s="6">
        <v>2</v>
      </c>
      <c r="B28" s="7">
        <v>17</v>
      </c>
      <c r="C28" s="7" t="s">
        <v>74</v>
      </c>
      <c r="D28" s="14" t="s">
        <v>137</v>
      </c>
      <c r="E28" s="7" t="s">
        <v>135</v>
      </c>
      <c r="F28" s="23" t="s">
        <v>138</v>
      </c>
      <c r="G28" s="7" t="s">
        <v>47</v>
      </c>
      <c r="H28" s="12" t="s">
        <v>139</v>
      </c>
      <c r="I28" s="12" t="s">
        <v>51</v>
      </c>
      <c r="J28" s="12"/>
      <c r="K28" s="8"/>
      <c r="L28" s="165">
        <v>0.000996412037037037</v>
      </c>
      <c r="M28" s="166"/>
      <c r="N28" s="167">
        <v>3.499999999999988</v>
      </c>
      <c r="O28" s="6" t="s">
        <v>47</v>
      </c>
      <c r="P28" s="5">
        <v>1</v>
      </c>
      <c r="Q28" s="19">
        <v>26.09</v>
      </c>
    </row>
    <row r="29" spans="1:17" ht="15.75" customHeight="1">
      <c r="A29" s="6">
        <v>3</v>
      </c>
      <c r="B29" s="7">
        <v>22</v>
      </c>
      <c r="C29" s="7" t="s">
        <v>70</v>
      </c>
      <c r="D29" s="14" t="s">
        <v>140</v>
      </c>
      <c r="E29" s="7" t="s">
        <v>135</v>
      </c>
      <c r="F29" s="23" t="s">
        <v>141</v>
      </c>
      <c r="G29" s="7" t="s">
        <v>47</v>
      </c>
      <c r="H29" s="12" t="s">
        <v>73</v>
      </c>
      <c r="I29" s="12" t="s">
        <v>49</v>
      </c>
      <c r="J29" s="12"/>
      <c r="K29" s="8"/>
      <c r="L29" s="165">
        <v>0.001070949074074074</v>
      </c>
      <c r="M29" s="166"/>
      <c r="N29" s="167">
        <v>9.939999999999987</v>
      </c>
      <c r="O29" s="6" t="s">
        <v>58</v>
      </c>
      <c r="P29" s="5">
        <v>1</v>
      </c>
      <c r="Q29" s="19">
        <v>32.53</v>
      </c>
    </row>
    <row r="30" spans="1:17" ht="15.75" customHeight="1">
      <c r="A30" s="6"/>
      <c r="B30" s="7">
        <v>19</v>
      </c>
      <c r="C30" s="7" t="s">
        <v>74</v>
      </c>
      <c r="D30" s="14" t="s">
        <v>142</v>
      </c>
      <c r="E30" s="7" t="s">
        <v>135</v>
      </c>
      <c r="F30" s="23">
        <v>36183</v>
      </c>
      <c r="G30" s="7" t="s">
        <v>78</v>
      </c>
      <c r="H30" s="12" t="s">
        <v>73</v>
      </c>
      <c r="I30" s="12" t="s">
        <v>50</v>
      </c>
      <c r="J30" s="12"/>
      <c r="K30" s="9"/>
      <c r="L30" s="165" t="s">
        <v>63</v>
      </c>
      <c r="M30" s="166"/>
      <c r="N30" s="167"/>
      <c r="O30" s="6" t="s">
        <v>144</v>
      </c>
      <c r="P30" s="5"/>
      <c r="Q30" s="159"/>
    </row>
    <row r="31" spans="1:17" ht="3" customHeight="1" thickBot="1">
      <c r="A31" s="34"/>
      <c r="B31" s="35"/>
      <c r="C31" s="35"/>
      <c r="D31" s="40"/>
      <c r="E31" s="82"/>
      <c r="F31" s="35"/>
      <c r="G31" s="35"/>
      <c r="H31" s="41"/>
      <c r="I31" s="35"/>
      <c r="J31" s="39"/>
      <c r="K31" s="83"/>
      <c r="L31" s="88"/>
      <c r="M31" s="42"/>
      <c r="N31" s="78"/>
      <c r="O31" s="34"/>
      <c r="P31" s="5"/>
      <c r="Q31" s="19"/>
    </row>
    <row r="32" spans="12:14" ht="26.25" customHeight="1" thickTop="1">
      <c r="L32" s="46"/>
      <c r="M32" s="47"/>
      <c r="N32" s="48"/>
    </row>
    <row r="33" spans="2:15" ht="13.5" customHeight="1">
      <c r="B33" s="115" t="s">
        <v>145</v>
      </c>
      <c r="D33" s="116"/>
      <c r="E33" s="116"/>
      <c r="F33" s="116"/>
      <c r="G33" s="117"/>
      <c r="H33" s="117"/>
      <c r="L33" s="117" t="s">
        <v>43</v>
      </c>
      <c r="O33" s="118"/>
    </row>
    <row r="34" spans="2:15" ht="13.5" customHeight="1">
      <c r="B34" s="115" t="s">
        <v>146</v>
      </c>
      <c r="D34" s="119"/>
      <c r="E34" s="120"/>
      <c r="F34" s="121"/>
      <c r="G34" s="117"/>
      <c r="H34" s="117"/>
      <c r="I34" s="13"/>
      <c r="L34" s="117" t="s">
        <v>122</v>
      </c>
      <c r="O34" s="118"/>
    </row>
    <row r="35" spans="1:17" ht="13.5" customHeight="1">
      <c r="A35" s="6"/>
      <c r="B35" s="7"/>
      <c r="C35" s="7"/>
      <c r="D35" s="16"/>
      <c r="E35" s="26"/>
      <c r="F35" s="17"/>
      <c r="G35" s="17"/>
      <c r="H35" s="13"/>
      <c r="I35" s="12"/>
      <c r="J35" s="12"/>
      <c r="K35" s="8"/>
      <c r="L35" s="117" t="s">
        <v>131</v>
      </c>
      <c r="M35" s="33"/>
      <c r="N35" s="29"/>
      <c r="O35" s="6"/>
      <c r="P35" s="5"/>
      <c r="Q35" s="19"/>
    </row>
  </sheetData>
  <sheetProtection/>
  <mergeCells count="7">
    <mergeCell ref="C25:J25"/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J43"/>
  <sheetViews>
    <sheetView view="pageBreakPreview" zoomScale="175" zoomScaleSheetLayoutView="175" zoomScalePageLayoutView="0" workbookViewId="0" topLeftCell="A1">
      <selection activeCell="H31" sqref="H31"/>
    </sheetView>
  </sheetViews>
  <sheetFormatPr defaultColWidth="9.140625" defaultRowHeight="12.75"/>
  <cols>
    <col min="1" max="1" width="5.28125" style="52" customWidth="1"/>
    <col min="2" max="2" width="5.421875" style="52" customWidth="1"/>
    <col min="3" max="3" width="6.28125" style="52" customWidth="1"/>
    <col min="4" max="4" width="24.28125" style="52" customWidth="1"/>
    <col min="5" max="5" width="9.8515625" style="52" hidden="1" customWidth="1"/>
    <col min="6" max="6" width="23.8515625" style="52" hidden="1" customWidth="1"/>
    <col min="7" max="7" width="9.57421875" style="52" customWidth="1"/>
    <col min="8" max="8" width="22.8515625" style="52" customWidth="1"/>
    <col min="9" max="10" width="2.57421875" style="52" hidden="1" customWidth="1"/>
    <col min="11" max="11" width="8.421875" style="52" customWidth="1"/>
    <col min="12" max="12" width="7.421875" style="52" hidden="1" customWidth="1"/>
    <col min="13" max="13" width="7.140625" style="52" customWidth="1"/>
    <col min="14" max="14" width="7.8515625" style="52" customWidth="1"/>
    <col min="15" max="15" width="4.140625" style="52" customWidth="1"/>
    <col min="16" max="16" width="7.28125" style="52" customWidth="1"/>
    <col min="17" max="20" width="9.140625" style="52" customWidth="1"/>
    <col min="21" max="21" width="5.421875" style="52" customWidth="1"/>
    <col min="22" max="22" width="4.28125" style="52" customWidth="1"/>
    <col min="23" max="23" width="26.8515625" style="52" customWidth="1"/>
    <col min="24" max="16384" width="9.140625" style="52" customWidth="1"/>
  </cols>
  <sheetData>
    <row r="1" spans="1:15" ht="38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57"/>
    </row>
    <row r="2" spans="1:14" s="184" customFormat="1" ht="45" customHeight="1">
      <c r="A2" s="222" t="str">
        <f>N_sor1</f>
        <v>Всероссийские соревнования по конькобежному спорту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39.75" customHeight="1">
      <c r="A3" s="223" t="str">
        <f>N_sor2</f>
        <v>"КУБОК КОЛОМНЫ"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24.75" customHeight="1" thickBot="1">
      <c r="A4" s="224" t="s">
        <v>22</v>
      </c>
      <c r="B4" s="224"/>
      <c r="C4" s="224"/>
      <c r="D4" s="224"/>
      <c r="E4" s="180"/>
      <c r="F4" s="180"/>
      <c r="G4" s="180"/>
      <c r="H4" s="180"/>
      <c r="I4" s="225" t="str">
        <f>D_d2</f>
        <v>11 октября 2015 г.</v>
      </c>
      <c r="J4" s="226"/>
      <c r="K4" s="226"/>
      <c r="L4" s="226"/>
      <c r="M4" s="226"/>
      <c r="N4" s="226"/>
    </row>
    <row r="5" spans="1:14" ht="30.75" customHeight="1" thickTop="1">
      <c r="A5" s="154"/>
      <c r="B5" s="154"/>
      <c r="C5" s="154"/>
      <c r="D5" s="154"/>
      <c r="E5" s="111"/>
      <c r="F5" s="111"/>
      <c r="G5" s="111"/>
      <c r="H5" s="111"/>
      <c r="I5" s="155"/>
      <c r="J5" s="156"/>
      <c r="K5" s="156"/>
      <c r="L5" s="156"/>
      <c r="M5" s="156"/>
      <c r="N5" s="156"/>
    </row>
    <row r="6" spans="2:36" ht="30" customHeight="1">
      <c r="B6" s="53"/>
      <c r="C6" s="227" t="str">
        <f>N_un</f>
        <v>Юноши среднего возраста</v>
      </c>
      <c r="D6" s="227"/>
      <c r="E6" s="227"/>
      <c r="F6" s="227"/>
      <c r="G6" s="227"/>
      <c r="H6" s="227"/>
      <c r="I6" s="227"/>
      <c r="J6" s="53"/>
      <c r="K6" s="54" t="str">
        <f>'[1]const'!C12</f>
        <v>3000 метров</v>
      </c>
      <c r="L6" s="53"/>
      <c r="M6" s="53"/>
      <c r="N6" s="53"/>
      <c r="O6" s="55"/>
      <c r="P6" s="56" t="s">
        <v>33</v>
      </c>
      <c r="Q6" s="56" t="s">
        <v>34</v>
      </c>
      <c r="T6" s="56"/>
      <c r="U6" s="56"/>
      <c r="V6" s="57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9.5" customHeight="1" thickBot="1">
      <c r="A7" s="58" t="s">
        <v>4</v>
      </c>
      <c r="B7" s="58" t="s">
        <v>0</v>
      </c>
      <c r="C7" s="59" t="s">
        <v>6</v>
      </c>
      <c r="D7" s="58" t="s">
        <v>2</v>
      </c>
      <c r="E7" s="58" t="s">
        <v>1</v>
      </c>
      <c r="F7" s="58"/>
      <c r="G7" s="58" t="s">
        <v>1</v>
      </c>
      <c r="H7" s="58" t="s">
        <v>42</v>
      </c>
      <c r="I7" s="58" t="s">
        <v>7</v>
      </c>
      <c r="J7" s="58"/>
      <c r="K7" s="60" t="s">
        <v>3</v>
      </c>
      <c r="L7" s="60" t="s">
        <v>8</v>
      </c>
      <c r="M7" s="60" t="s">
        <v>11</v>
      </c>
      <c r="N7" s="58" t="s">
        <v>5</v>
      </c>
      <c r="O7" s="55"/>
      <c r="P7" s="61"/>
      <c r="Q7" s="61"/>
      <c r="T7" s="56"/>
      <c r="U7" s="56"/>
      <c r="V7" s="57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6.5" customHeight="1" thickTop="1">
      <c r="A8" s="62">
        <v>1</v>
      </c>
      <c r="B8" s="63">
        <v>75</v>
      </c>
      <c r="C8" s="63" t="s">
        <v>70</v>
      </c>
      <c r="D8" s="64" t="s">
        <v>113</v>
      </c>
      <c r="E8" s="65" t="s">
        <v>72</v>
      </c>
      <c r="F8" s="65" t="s">
        <v>114</v>
      </c>
      <c r="G8" s="66" t="s">
        <v>58</v>
      </c>
      <c r="H8" s="67" t="s">
        <v>73</v>
      </c>
      <c r="I8" s="67"/>
      <c r="J8" s="160"/>
      <c r="K8" s="79">
        <f>(O8*60+P8)/86400</f>
        <v>0.0029865740740740742</v>
      </c>
      <c r="L8" s="51"/>
      <c r="M8" s="77">
        <f>(K8-K$8)*86400</f>
        <v>0</v>
      </c>
      <c r="N8" s="25" t="str">
        <f>IF(K8&lt;=269/86400,"КМС",IF(K8&lt;=288/86400,"I разр.",IF(K8&lt;=309.8/86400,"II разр.",IF(K8&lt;=336.8/86400,"III разр.",IF(K8&lt;=369.2/86400,"I юн.",IF(K8&lt;=412.4/86400,"II юн.",IF(K8&lt;=466.4/86400,"III юн.","")))))))</f>
        <v>КМС</v>
      </c>
      <c r="O8" s="55">
        <v>4</v>
      </c>
      <c r="P8" s="61">
        <v>18.04</v>
      </c>
      <c r="Q8" s="61">
        <v>48.73</v>
      </c>
      <c r="T8" s="56"/>
      <c r="U8" s="56"/>
      <c r="V8" s="57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6.5" customHeight="1">
      <c r="A9" s="62">
        <v>2</v>
      </c>
      <c r="B9" s="57">
        <v>79</v>
      </c>
      <c r="C9" s="57" t="s">
        <v>74</v>
      </c>
      <c r="D9" s="64" t="s">
        <v>105</v>
      </c>
      <c r="E9" s="65" t="s">
        <v>72</v>
      </c>
      <c r="F9" s="65">
        <v>37071</v>
      </c>
      <c r="G9" s="66" t="s">
        <v>58</v>
      </c>
      <c r="H9" s="67" t="s">
        <v>73</v>
      </c>
      <c r="I9" s="67"/>
      <c r="J9" s="70"/>
      <c r="K9" s="86">
        <f>(O9*60+P9)/86400</f>
        <v>0.0033601851851851852</v>
      </c>
      <c r="L9" s="33"/>
      <c r="M9" s="29">
        <f>(K9-K$8)*86400</f>
        <v>32.279999999999994</v>
      </c>
      <c r="N9" s="6" t="str">
        <f>IF(K9&lt;=269/86400,"КМС",IF(K9&lt;=288/86400,"I разр.",IF(K9&lt;=309.8/86400,"II разр.",IF(K9&lt;=336.8/86400,"III разр.",IF(K9&lt;=369.2/86400,"I юн.",IF(K9&lt;=412.4/86400,"II юн.",IF(K9&lt;=466.4/86400,"III юн.","")))))))</f>
        <v>II разр.</v>
      </c>
      <c r="O9" s="55">
        <v>4</v>
      </c>
      <c r="P9" s="61">
        <v>50.32</v>
      </c>
      <c r="Q9" s="61"/>
      <c r="T9" s="56"/>
      <c r="U9" s="56"/>
      <c r="V9" s="5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16.5" customHeight="1">
      <c r="A10" s="62">
        <v>3</v>
      </c>
      <c r="B10" s="57">
        <v>82</v>
      </c>
      <c r="C10" s="57" t="s">
        <v>70</v>
      </c>
      <c r="D10" s="64" t="s">
        <v>102</v>
      </c>
      <c r="E10" s="66" t="s">
        <v>72</v>
      </c>
      <c r="F10" s="65">
        <v>37159</v>
      </c>
      <c r="G10" s="66" t="s">
        <v>78</v>
      </c>
      <c r="H10" s="67" t="s">
        <v>73</v>
      </c>
      <c r="I10" s="67"/>
      <c r="J10" s="70"/>
      <c r="K10" s="86">
        <f>(O10*60+P10)/86400</f>
        <v>0.0034040509259259263</v>
      </c>
      <c r="L10" s="33"/>
      <c r="M10" s="29">
        <f>(K10-K$8)*86400</f>
        <v>36.070000000000014</v>
      </c>
      <c r="N10" s="6" t="str">
        <f>IF(K10&lt;=269/86400,"КМС",IF(K10&lt;=288/86400,"I разр.",IF(K10&lt;=309.8/86400,"II разр.",IF(K10&lt;=336.8/86400,"III разр.",IF(K10&lt;=369.2/86400,"I юн.",IF(K10&lt;=412.4/86400,"II юн.",IF(K10&lt;=466.4/86400,"III юн.","")))))))</f>
        <v>II разр.</v>
      </c>
      <c r="O10" s="55">
        <v>4</v>
      </c>
      <c r="P10" s="61">
        <v>54.11</v>
      </c>
      <c r="Q10" s="61"/>
      <c r="T10" s="56"/>
      <c r="U10" s="56"/>
      <c r="V10" s="57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6" customHeight="1" thickBot="1">
      <c r="A11" s="92"/>
      <c r="B11" s="93"/>
      <c r="C11" s="93"/>
      <c r="D11" s="94"/>
      <c r="E11" s="95"/>
      <c r="F11" s="95"/>
      <c r="G11" s="96"/>
      <c r="H11" s="96"/>
      <c r="I11" s="96"/>
      <c r="J11" s="97"/>
      <c r="K11" s="98"/>
      <c r="L11" s="99"/>
      <c r="M11" s="100"/>
      <c r="N11" s="92"/>
      <c r="O11" s="55"/>
      <c r="P11" s="61"/>
      <c r="Q11" s="61"/>
      <c r="T11" s="56"/>
      <c r="U11" s="56"/>
      <c r="V11" s="57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ht="13.5" thickTop="1"/>
    <row r="13" spans="1:17" ht="16.5" customHeight="1">
      <c r="A13" s="1"/>
      <c r="B13" s="115" t="s">
        <v>186</v>
      </c>
      <c r="C13" s="1"/>
      <c r="D13" s="116"/>
      <c r="E13" s="116"/>
      <c r="F13" s="116"/>
      <c r="G13" s="117"/>
      <c r="H13" s="117"/>
      <c r="I13" s="1"/>
      <c r="J13" s="1"/>
      <c r="K13" s="117"/>
      <c r="L13" s="117" t="s">
        <v>44</v>
      </c>
      <c r="M13" s="1"/>
      <c r="N13" s="1"/>
      <c r="O13" s="118"/>
      <c r="P13" s="1"/>
      <c r="Q13" s="1"/>
    </row>
    <row r="14" spans="1:17" ht="16.5" customHeight="1">
      <c r="A14" s="1"/>
      <c r="B14" s="115" t="s">
        <v>187</v>
      </c>
      <c r="C14" s="1"/>
      <c r="D14" s="119"/>
      <c r="E14" s="120"/>
      <c r="F14" s="121"/>
      <c r="G14" s="117"/>
      <c r="H14" s="117"/>
      <c r="I14" s="13"/>
      <c r="J14" s="1"/>
      <c r="K14" s="117"/>
      <c r="L14" s="117" t="s">
        <v>170</v>
      </c>
      <c r="M14" s="1"/>
      <c r="N14" s="1"/>
      <c r="O14" s="118"/>
      <c r="P14" s="1"/>
      <c r="Q14" s="1"/>
    </row>
    <row r="15" spans="1:17" ht="16.5" customHeight="1">
      <c r="A15" s="6"/>
      <c r="B15" s="7"/>
      <c r="C15" s="7"/>
      <c r="D15" s="16"/>
      <c r="E15" s="26"/>
      <c r="F15" s="17"/>
      <c r="G15" s="17"/>
      <c r="H15" s="13"/>
      <c r="I15" s="12"/>
      <c r="J15" s="12"/>
      <c r="K15" s="117"/>
      <c r="L15" s="117" t="s">
        <v>162</v>
      </c>
      <c r="M15" s="33"/>
      <c r="N15" s="29"/>
      <c r="O15" s="6"/>
      <c r="P15" s="5"/>
      <c r="Q15" s="19"/>
    </row>
    <row r="16" spans="1:36" s="1" customFormat="1" ht="16.5" customHeight="1">
      <c r="A16" s="6"/>
      <c r="B16" s="7"/>
      <c r="C16" s="7"/>
      <c r="D16" s="16"/>
      <c r="E16" s="17"/>
      <c r="F16" s="17"/>
      <c r="G16" s="13"/>
      <c r="H16" s="12"/>
      <c r="I16" s="12"/>
      <c r="J16" s="8"/>
      <c r="K16" s="117"/>
      <c r="L16" s="33"/>
      <c r="M16" s="29"/>
      <c r="N16" s="6"/>
      <c r="O16" s="5"/>
      <c r="P16" s="19"/>
      <c r="Q16" s="19"/>
      <c r="T16" s="4"/>
      <c r="U16" s="4"/>
      <c r="V16" s="7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17" ht="30.75" customHeight="1">
      <c r="A17" s="1"/>
      <c r="B17" s="15"/>
      <c r="C17" s="213" t="s">
        <v>161</v>
      </c>
      <c r="D17" s="213"/>
      <c r="E17" s="213"/>
      <c r="F17" s="213"/>
      <c r="G17" s="213"/>
      <c r="H17" s="213"/>
      <c r="I17" s="213"/>
      <c r="J17" s="213"/>
      <c r="K17" s="18" t="s">
        <v>188</v>
      </c>
      <c r="L17" s="18" t="s">
        <v>188</v>
      </c>
      <c r="M17" s="15"/>
      <c r="N17" s="15"/>
      <c r="O17" s="15"/>
      <c r="P17" s="3"/>
      <c r="Q17" s="4" t="s">
        <v>33</v>
      </c>
    </row>
    <row r="18" spans="1:17" ht="17.25" customHeight="1" thickBot="1">
      <c r="A18" s="2" t="s">
        <v>4</v>
      </c>
      <c r="B18" s="2" t="s">
        <v>0</v>
      </c>
      <c r="C18" s="10" t="s">
        <v>6</v>
      </c>
      <c r="D18" s="2" t="s">
        <v>2</v>
      </c>
      <c r="E18" s="2" t="s">
        <v>41</v>
      </c>
      <c r="F18" s="2" t="s">
        <v>1</v>
      </c>
      <c r="G18" s="2" t="s">
        <v>1</v>
      </c>
      <c r="H18" s="2" t="s">
        <v>42</v>
      </c>
      <c r="I18" s="2" t="s">
        <v>42</v>
      </c>
      <c r="J18" s="2" t="s">
        <v>7</v>
      </c>
      <c r="K18" s="2" t="s">
        <v>3</v>
      </c>
      <c r="L18" s="2" t="s">
        <v>8</v>
      </c>
      <c r="M18" s="2" t="s">
        <v>11</v>
      </c>
      <c r="N18" s="2" t="s">
        <v>5</v>
      </c>
      <c r="O18" s="3"/>
      <c r="P18" s="19"/>
      <c r="Q18" s="19"/>
    </row>
    <row r="19" spans="1:17" ht="15.75" customHeight="1" thickTop="1">
      <c r="A19" s="6">
        <v>1</v>
      </c>
      <c r="B19" s="24">
        <v>91</v>
      </c>
      <c r="C19" s="24" t="s">
        <v>70</v>
      </c>
      <c r="D19" s="14" t="s">
        <v>189</v>
      </c>
      <c r="E19" s="23" t="s">
        <v>135</v>
      </c>
      <c r="F19" s="23" t="s">
        <v>190</v>
      </c>
      <c r="G19" s="7" t="s">
        <v>47</v>
      </c>
      <c r="H19" s="12" t="s">
        <v>73</v>
      </c>
      <c r="I19" s="12" t="s">
        <v>49</v>
      </c>
      <c r="J19" s="12"/>
      <c r="K19" s="162">
        <v>0.004940162037037037</v>
      </c>
      <c r="L19" s="163"/>
      <c r="M19" s="168">
        <v>0</v>
      </c>
      <c r="N19" s="81" t="s">
        <v>47</v>
      </c>
      <c r="O19" s="3">
        <v>7</v>
      </c>
      <c r="P19" s="19">
        <v>6.83</v>
      </c>
      <c r="Q19" s="19"/>
    </row>
    <row r="20" spans="1:17" ht="15.75" customHeight="1">
      <c r="A20" s="6">
        <v>2</v>
      </c>
      <c r="B20" s="7">
        <v>93</v>
      </c>
      <c r="C20" s="7" t="s">
        <v>74</v>
      </c>
      <c r="D20" s="14" t="s">
        <v>191</v>
      </c>
      <c r="E20" s="23" t="s">
        <v>135</v>
      </c>
      <c r="F20" s="23" t="s">
        <v>192</v>
      </c>
      <c r="G20" s="7" t="s">
        <v>47</v>
      </c>
      <c r="H20" s="12" t="s">
        <v>73</v>
      </c>
      <c r="I20" s="12" t="s">
        <v>48</v>
      </c>
      <c r="J20" s="12"/>
      <c r="K20" s="165">
        <v>0.005009722222222222</v>
      </c>
      <c r="L20" s="166"/>
      <c r="M20" s="167">
        <v>6.0099999999999545</v>
      </c>
      <c r="N20" s="6" t="s">
        <v>47</v>
      </c>
      <c r="O20" s="3">
        <v>7</v>
      </c>
      <c r="P20" s="19">
        <v>12.84</v>
      </c>
      <c r="Q20" s="19"/>
    </row>
    <row r="21" spans="1:17" ht="15.75" customHeight="1">
      <c r="A21" s="6">
        <v>3</v>
      </c>
      <c r="B21" s="7">
        <v>108</v>
      </c>
      <c r="C21" s="7" t="s">
        <v>74</v>
      </c>
      <c r="D21" s="14" t="s">
        <v>193</v>
      </c>
      <c r="E21" s="23" t="s">
        <v>135</v>
      </c>
      <c r="F21" s="23">
        <v>36207</v>
      </c>
      <c r="G21" s="7" t="s">
        <v>47</v>
      </c>
      <c r="H21" s="12" t="s">
        <v>139</v>
      </c>
      <c r="I21" s="12" t="s">
        <v>52</v>
      </c>
      <c r="J21" s="12"/>
      <c r="K21" s="165">
        <v>0.005206365740740741</v>
      </c>
      <c r="L21" s="166"/>
      <c r="M21" s="167">
        <v>22.99999999999997</v>
      </c>
      <c r="N21" s="6" t="s">
        <v>47</v>
      </c>
      <c r="O21" s="3">
        <v>7</v>
      </c>
      <c r="P21" s="19">
        <v>29.83</v>
      </c>
      <c r="Q21" s="19"/>
    </row>
    <row r="22" spans="1:17" ht="15.75" customHeight="1">
      <c r="A22" s="6">
        <v>4</v>
      </c>
      <c r="B22" s="7">
        <v>99</v>
      </c>
      <c r="C22" s="7" t="s">
        <v>70</v>
      </c>
      <c r="D22" s="14" t="s">
        <v>194</v>
      </c>
      <c r="E22" s="7" t="s">
        <v>135</v>
      </c>
      <c r="F22" s="23" t="s">
        <v>195</v>
      </c>
      <c r="G22" s="7" t="s">
        <v>47</v>
      </c>
      <c r="H22" s="12" t="s">
        <v>73</v>
      </c>
      <c r="I22" s="12" t="s">
        <v>46</v>
      </c>
      <c r="J22" s="12"/>
      <c r="K22" s="165">
        <v>0.005230092592592593</v>
      </c>
      <c r="L22" s="166"/>
      <c r="M22" s="167">
        <v>25.04999999999999</v>
      </c>
      <c r="N22" s="6" t="s">
        <v>47</v>
      </c>
      <c r="O22" s="3">
        <v>7</v>
      </c>
      <c r="P22" s="19">
        <v>31.88</v>
      </c>
      <c r="Q22" s="19"/>
    </row>
    <row r="23" spans="1:17" ht="15.75" customHeight="1">
      <c r="A23" s="6">
        <v>5</v>
      </c>
      <c r="B23" s="7">
        <v>92</v>
      </c>
      <c r="C23" s="7" t="s">
        <v>74</v>
      </c>
      <c r="D23" s="14" t="s">
        <v>196</v>
      </c>
      <c r="E23" s="23" t="s">
        <v>135</v>
      </c>
      <c r="F23" s="23" t="s">
        <v>197</v>
      </c>
      <c r="G23" s="7" t="s">
        <v>47</v>
      </c>
      <c r="H23" s="12" t="s">
        <v>73</v>
      </c>
      <c r="I23" s="12" t="s">
        <v>52</v>
      </c>
      <c r="J23" s="12"/>
      <c r="K23" s="165">
        <v>0.005424189814814815</v>
      </c>
      <c r="L23" s="166"/>
      <c r="M23" s="167">
        <v>41.81999999999999</v>
      </c>
      <c r="N23" s="6" t="s">
        <v>58</v>
      </c>
      <c r="O23" s="3">
        <v>7</v>
      </c>
      <c r="P23" s="19">
        <v>48.65</v>
      </c>
      <c r="Q23" s="19"/>
    </row>
    <row r="24" spans="1:17" ht="15.75" customHeight="1">
      <c r="A24" s="6">
        <v>6</v>
      </c>
      <c r="B24" s="7">
        <v>97</v>
      </c>
      <c r="C24" s="7" t="s">
        <v>70</v>
      </c>
      <c r="D24" s="14" t="s">
        <v>198</v>
      </c>
      <c r="E24" s="7" t="s">
        <v>135</v>
      </c>
      <c r="F24" s="23">
        <v>36186</v>
      </c>
      <c r="G24" s="7" t="s">
        <v>47</v>
      </c>
      <c r="H24" s="12" t="s">
        <v>73</v>
      </c>
      <c r="I24" s="12" t="s">
        <v>50</v>
      </c>
      <c r="J24" s="12"/>
      <c r="K24" s="165">
        <v>0.005487152777777778</v>
      </c>
      <c r="L24" s="166"/>
      <c r="M24" s="167">
        <v>47.26000000000003</v>
      </c>
      <c r="N24" s="6" t="s">
        <v>58</v>
      </c>
      <c r="O24" s="3">
        <v>7</v>
      </c>
      <c r="P24" s="19">
        <v>54.09</v>
      </c>
      <c r="Q24" s="19"/>
    </row>
    <row r="25" spans="1:17" ht="15.75" customHeight="1" thickBot="1">
      <c r="A25" s="34"/>
      <c r="B25" s="35">
        <v>101</v>
      </c>
      <c r="C25" s="35" t="s">
        <v>70</v>
      </c>
      <c r="D25" s="40" t="s">
        <v>199</v>
      </c>
      <c r="E25" s="82" t="s">
        <v>135</v>
      </c>
      <c r="F25" s="82" t="s">
        <v>200</v>
      </c>
      <c r="G25" s="35" t="s">
        <v>47</v>
      </c>
      <c r="H25" s="41" t="s">
        <v>73</v>
      </c>
      <c r="I25" s="41" t="s">
        <v>62</v>
      </c>
      <c r="J25" s="41"/>
      <c r="K25" s="185" t="s">
        <v>57</v>
      </c>
      <c r="L25" s="186"/>
      <c r="M25" s="187"/>
      <c r="N25" s="34" t="s">
        <v>144</v>
      </c>
      <c r="O25" s="3"/>
      <c r="P25" s="19"/>
      <c r="Q25" s="19"/>
    </row>
    <row r="26" spans="1:17" ht="14.25" hidden="1" thickBot="1" thickTop="1">
      <c r="A26" s="34"/>
      <c r="B26" s="35"/>
      <c r="C26" s="35"/>
      <c r="D26" s="36"/>
      <c r="E26" s="37"/>
      <c r="F26" s="38"/>
      <c r="G26" s="38"/>
      <c r="H26" s="39"/>
      <c r="I26" s="39"/>
      <c r="J26" s="39"/>
      <c r="K26" s="41"/>
      <c r="L26" s="84"/>
      <c r="M26" s="85"/>
      <c r="N26" s="78"/>
      <c r="O26" s="34"/>
      <c r="P26" s="3"/>
      <c r="Q26" s="19"/>
    </row>
    <row r="27" spans="1:17" ht="14.25" hidden="1" thickBot="1" thickTop="1">
      <c r="A27" s="34"/>
      <c r="B27" s="35"/>
      <c r="C27" s="35"/>
      <c r="D27" s="40"/>
      <c r="E27" s="82"/>
      <c r="F27" s="35"/>
      <c r="G27" s="35"/>
      <c r="H27" s="41"/>
      <c r="I27" s="41"/>
      <c r="J27" s="41"/>
      <c r="K27" s="87"/>
      <c r="L27" s="84"/>
      <c r="M27" s="85"/>
      <c r="N27" s="78"/>
      <c r="O27" s="34"/>
      <c r="P27" s="3"/>
      <c r="Q27" s="19"/>
    </row>
    <row r="28" spans="1:17" ht="13.5" thickTop="1">
      <c r="A28" s="6"/>
      <c r="B28" s="7"/>
      <c r="C28" s="7"/>
      <c r="D28" s="16"/>
      <c r="E28" s="26"/>
      <c r="F28" s="17"/>
      <c r="G28" s="17"/>
      <c r="H28" s="13"/>
      <c r="I28" s="13"/>
      <c r="J28" s="13"/>
      <c r="K28" s="28"/>
      <c r="L28" s="21"/>
      <c r="M28" s="33"/>
      <c r="N28" s="29"/>
      <c r="O28" s="6"/>
      <c r="P28" s="3"/>
      <c r="Q28" s="19"/>
    </row>
    <row r="29" spans="1:17" ht="12.75">
      <c r="A29" s="1"/>
      <c r="B29" s="115" t="s">
        <v>201</v>
      </c>
      <c r="C29" s="1"/>
      <c r="D29" s="116"/>
      <c r="E29" s="116"/>
      <c r="F29" s="116"/>
      <c r="G29" s="117"/>
      <c r="H29" s="117"/>
      <c r="I29" s="1"/>
      <c r="J29" s="1"/>
      <c r="K29" s="1"/>
      <c r="L29" s="117" t="s">
        <v>44</v>
      </c>
      <c r="M29" s="1"/>
      <c r="N29" s="1"/>
      <c r="O29" s="118"/>
      <c r="P29" s="1"/>
      <c r="Q29" s="1"/>
    </row>
    <row r="30" spans="1:17" ht="12.75">
      <c r="A30" s="1"/>
      <c r="B30" s="115" t="s">
        <v>202</v>
      </c>
      <c r="C30" s="1"/>
      <c r="D30" s="119"/>
      <c r="E30" s="120"/>
      <c r="F30" s="121"/>
      <c r="G30" s="117"/>
      <c r="H30" s="117"/>
      <c r="I30" s="13"/>
      <c r="J30" s="1"/>
      <c r="K30" s="1"/>
      <c r="L30" s="117" t="s">
        <v>170</v>
      </c>
      <c r="M30" s="1"/>
      <c r="N30" s="1"/>
      <c r="O30" s="118"/>
      <c r="P30" s="1"/>
      <c r="Q30" s="1"/>
    </row>
    <row r="31" spans="1:17" ht="12.75">
      <c r="A31" s="6"/>
      <c r="B31" s="7"/>
      <c r="C31" s="7"/>
      <c r="D31" s="16"/>
      <c r="E31" s="26"/>
      <c r="F31" s="17"/>
      <c r="G31" s="17"/>
      <c r="H31" s="13"/>
      <c r="I31" s="12"/>
      <c r="J31" s="12"/>
      <c r="K31" s="8"/>
      <c r="L31" s="117" t="s">
        <v>162</v>
      </c>
      <c r="M31" s="33"/>
      <c r="N31" s="29"/>
      <c r="O31" s="6"/>
      <c r="P31" s="5"/>
      <c r="Q31" s="19"/>
    </row>
    <row r="34" spans="1:18" ht="29.25" customHeight="1">
      <c r="A34" s="1"/>
      <c r="B34" s="15"/>
      <c r="C34" s="207" t="s">
        <v>203</v>
      </c>
      <c r="D34" s="207"/>
      <c r="E34" s="207"/>
      <c r="F34" s="207"/>
      <c r="G34" s="207"/>
      <c r="H34" s="207"/>
      <c r="I34" s="207"/>
      <c r="J34" s="207"/>
      <c r="K34" s="18" t="s">
        <v>188</v>
      </c>
      <c r="L34" s="18" t="s">
        <v>188</v>
      </c>
      <c r="M34" s="15"/>
      <c r="N34" s="15"/>
      <c r="O34" s="15"/>
      <c r="P34" s="15"/>
      <c r="Q34" s="3"/>
      <c r="R34" s="4">
        <v>37.5</v>
      </c>
    </row>
    <row r="35" spans="1:18" ht="21" customHeight="1" thickBot="1">
      <c r="A35" s="2" t="s">
        <v>4</v>
      </c>
      <c r="B35" s="2" t="s">
        <v>0</v>
      </c>
      <c r="C35" s="10" t="s">
        <v>6</v>
      </c>
      <c r="D35" s="2" t="s">
        <v>2</v>
      </c>
      <c r="E35" s="2"/>
      <c r="F35" s="2" t="s">
        <v>1</v>
      </c>
      <c r="G35" s="2" t="s">
        <v>1</v>
      </c>
      <c r="H35" s="2" t="s">
        <v>42</v>
      </c>
      <c r="I35" s="2" t="s">
        <v>42</v>
      </c>
      <c r="J35" s="2" t="s">
        <v>7</v>
      </c>
      <c r="K35" s="11" t="s">
        <v>3</v>
      </c>
      <c r="L35" s="11" t="s">
        <v>8</v>
      </c>
      <c r="M35" s="11" t="s">
        <v>11</v>
      </c>
      <c r="N35" s="2" t="s">
        <v>5</v>
      </c>
      <c r="O35" s="206"/>
      <c r="P35" s="3"/>
      <c r="Q35" s="19"/>
      <c r="R35" s="19"/>
    </row>
    <row r="36" spans="1:18" ht="17.25" customHeight="1" thickTop="1">
      <c r="A36" s="188">
        <v>1</v>
      </c>
      <c r="B36" s="189">
        <v>132</v>
      </c>
      <c r="C36" s="189" t="s">
        <v>74</v>
      </c>
      <c r="D36" s="190" t="s">
        <v>204</v>
      </c>
      <c r="E36" s="191" t="s">
        <v>24</v>
      </c>
      <c r="F36" s="191">
        <v>32488</v>
      </c>
      <c r="G36" s="192" t="s">
        <v>182</v>
      </c>
      <c r="H36" s="193" t="s">
        <v>139</v>
      </c>
      <c r="I36" s="193" t="s">
        <v>48</v>
      </c>
      <c r="J36" s="193"/>
      <c r="K36" s="194">
        <v>0.004630208333333333</v>
      </c>
      <c r="L36" s="195">
        <v>40.005</v>
      </c>
      <c r="M36" s="168">
        <v>0</v>
      </c>
      <c r="N36" s="188" t="s">
        <v>136</v>
      </c>
      <c r="O36" s="3">
        <v>6</v>
      </c>
      <c r="P36" s="19">
        <v>40.05</v>
      </c>
      <c r="Q36" s="19"/>
      <c r="R36" s="19"/>
    </row>
    <row r="37" spans="1:18" ht="17.25" customHeight="1">
      <c r="A37" s="196">
        <v>2</v>
      </c>
      <c r="B37" s="197">
        <v>143</v>
      </c>
      <c r="C37" s="197" t="s">
        <v>70</v>
      </c>
      <c r="D37" s="198" t="s">
        <v>205</v>
      </c>
      <c r="E37" s="199" t="s">
        <v>24</v>
      </c>
      <c r="F37" s="199">
        <v>28834</v>
      </c>
      <c r="G37" s="200" t="s">
        <v>182</v>
      </c>
      <c r="H37" s="201" t="s">
        <v>73</v>
      </c>
      <c r="I37" s="201" t="s">
        <v>62</v>
      </c>
      <c r="J37" s="201"/>
      <c r="K37" s="202">
        <v>0.004850578703703704</v>
      </c>
      <c r="L37" s="203">
        <v>41.909</v>
      </c>
      <c r="M37" s="204">
        <v>19.04</v>
      </c>
      <c r="N37" s="196" t="s">
        <v>47</v>
      </c>
      <c r="O37" s="3">
        <v>6</v>
      </c>
      <c r="P37" s="19">
        <v>59.09</v>
      </c>
      <c r="Q37" s="19"/>
      <c r="R37" s="19"/>
    </row>
    <row r="38" spans="1:18" ht="17.25" customHeight="1">
      <c r="A38" s="188">
        <v>1</v>
      </c>
      <c r="B38" s="189">
        <v>116</v>
      </c>
      <c r="C38" s="189" t="s">
        <v>74</v>
      </c>
      <c r="D38" s="190" t="s">
        <v>206</v>
      </c>
      <c r="E38" s="191" t="s">
        <v>172</v>
      </c>
      <c r="F38" s="191" t="s">
        <v>207</v>
      </c>
      <c r="G38" s="192" t="s">
        <v>47</v>
      </c>
      <c r="H38" s="193" t="s">
        <v>139</v>
      </c>
      <c r="I38" s="193" t="s">
        <v>52</v>
      </c>
      <c r="J38" s="193"/>
      <c r="K38" s="194">
        <v>0.005420138888888889</v>
      </c>
      <c r="L38" s="195">
        <v>46.83</v>
      </c>
      <c r="M38" s="205">
        <v>0</v>
      </c>
      <c r="N38" s="188" t="s">
        <v>58</v>
      </c>
      <c r="O38" s="3">
        <v>7</v>
      </c>
      <c r="P38" s="19">
        <v>48.3</v>
      </c>
      <c r="Q38" s="19"/>
      <c r="R38" s="19"/>
    </row>
    <row r="39" spans="1:18" ht="3.75" customHeight="1" thickBot="1">
      <c r="A39" s="34"/>
      <c r="B39" s="35"/>
      <c r="C39" s="35"/>
      <c r="D39" s="36"/>
      <c r="E39" s="37"/>
      <c r="F39" s="38"/>
      <c r="G39" s="38"/>
      <c r="H39" s="39"/>
      <c r="I39" s="39"/>
      <c r="J39" s="39"/>
      <c r="K39" s="88"/>
      <c r="L39" s="42"/>
      <c r="M39" s="42"/>
      <c r="N39" s="78"/>
      <c r="O39" s="6"/>
      <c r="P39" s="3"/>
      <c r="Q39" s="19"/>
      <c r="R39" s="19"/>
    </row>
    <row r="40" spans="1:18" ht="13.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4"/>
      <c r="Q40" s="1"/>
      <c r="R40" s="1"/>
    </row>
    <row r="41" spans="1:18" ht="15" customHeight="1">
      <c r="A41" s="1"/>
      <c r="B41" s="115" t="s">
        <v>208</v>
      </c>
      <c r="C41" s="1"/>
      <c r="D41" s="116"/>
      <c r="E41" s="116"/>
      <c r="F41" s="116"/>
      <c r="G41" s="117"/>
      <c r="H41" s="117"/>
      <c r="I41" s="1"/>
      <c r="J41" s="1"/>
      <c r="K41" s="117" t="s">
        <v>44</v>
      </c>
      <c r="L41" s="117" t="s">
        <v>44</v>
      </c>
      <c r="M41" s="1"/>
      <c r="N41" s="1"/>
      <c r="O41" s="118"/>
      <c r="P41" s="1"/>
      <c r="Q41" s="1"/>
      <c r="R41" s="1"/>
    </row>
    <row r="42" spans="1:18" ht="15" customHeight="1">
      <c r="A42" s="1"/>
      <c r="B42" s="115" t="s">
        <v>127</v>
      </c>
      <c r="C42" s="1"/>
      <c r="D42" s="119"/>
      <c r="E42" s="120"/>
      <c r="F42" s="121"/>
      <c r="G42" s="117"/>
      <c r="H42" s="117"/>
      <c r="I42" s="13"/>
      <c r="J42" s="1"/>
      <c r="K42" s="117" t="s">
        <v>170</v>
      </c>
      <c r="L42" s="117" t="s">
        <v>170</v>
      </c>
      <c r="M42" s="1"/>
      <c r="N42" s="1"/>
      <c r="O42" s="118"/>
      <c r="P42" s="1"/>
      <c r="Q42" s="1"/>
      <c r="R42" s="1"/>
    </row>
    <row r="43" spans="1:18" ht="15" customHeight="1">
      <c r="A43" s="6"/>
      <c r="B43" s="7"/>
      <c r="C43" s="7"/>
      <c r="D43" s="16"/>
      <c r="E43" s="26"/>
      <c r="F43" s="17"/>
      <c r="G43" s="17"/>
      <c r="H43" s="13"/>
      <c r="I43" s="12"/>
      <c r="J43" s="12"/>
      <c r="K43" s="117" t="s">
        <v>162</v>
      </c>
      <c r="L43" s="117" t="s">
        <v>162</v>
      </c>
      <c r="M43" s="33"/>
      <c r="N43" s="29"/>
      <c r="O43" s="6"/>
      <c r="P43" s="5"/>
      <c r="Q43" s="19"/>
      <c r="R43" s="19"/>
    </row>
  </sheetData>
  <sheetProtection/>
  <mergeCells count="8">
    <mergeCell ref="C17:J17"/>
    <mergeCell ref="C34:J34"/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43"/>
  <sheetViews>
    <sheetView tabSelected="1" view="pageBreakPreview" zoomScale="190" zoomScaleNormal="115" zoomScaleSheetLayoutView="190" zoomScalePageLayoutView="0" workbookViewId="0" topLeftCell="A1">
      <selection activeCell="C6" sqref="C6:J6"/>
    </sheetView>
  </sheetViews>
  <sheetFormatPr defaultColWidth="9.140625" defaultRowHeight="12.75"/>
  <cols>
    <col min="1" max="1" width="5.57421875" style="52" customWidth="1"/>
    <col min="2" max="2" width="4.7109375" style="52" customWidth="1"/>
    <col min="3" max="3" width="5.28125" style="52" customWidth="1"/>
    <col min="4" max="4" width="23.8515625" style="52" customWidth="1"/>
    <col min="5" max="5" width="8.140625" style="52" hidden="1" customWidth="1"/>
    <col min="6" max="6" width="13.8515625" style="52" hidden="1" customWidth="1"/>
    <col min="7" max="7" width="9.421875" style="52" customWidth="1"/>
    <col min="8" max="8" width="21.7109375" style="52" customWidth="1"/>
    <col min="9" max="9" width="24.421875" style="52" hidden="1" customWidth="1"/>
    <col min="10" max="10" width="0.42578125" style="52" hidden="1" customWidth="1"/>
    <col min="11" max="11" width="0.71875" style="52" hidden="1" customWidth="1"/>
    <col min="12" max="12" width="8.7109375" style="52" customWidth="1"/>
    <col min="13" max="13" width="0.71875" style="52" customWidth="1"/>
    <col min="14" max="14" width="8.00390625" style="52" customWidth="1"/>
    <col min="15" max="15" width="7.8515625" style="52" customWidth="1"/>
    <col min="16" max="16" width="4.140625" style="52" customWidth="1"/>
    <col min="17" max="17" width="7.57421875" style="52" customWidth="1"/>
    <col min="18" max="21" width="9.140625" style="52" customWidth="1"/>
    <col min="22" max="22" width="5.421875" style="52" customWidth="1"/>
    <col min="23" max="23" width="4.28125" style="52" customWidth="1"/>
    <col min="24" max="24" width="26.8515625" style="52" customWidth="1"/>
    <col min="25" max="16384" width="9.140625" style="52" customWidth="1"/>
  </cols>
  <sheetData>
    <row r="1" spans="1:15" ht="27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57.75" customHeight="1">
      <c r="A2" s="222" t="str">
        <f>N_sor1</f>
        <v>Всероссийские соревнования по конькобежному спорту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36" customHeight="1">
      <c r="A3" s="223" t="str">
        <f>N_sor2</f>
        <v>"КУБОК КОЛОМНЫ"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30" customHeight="1" thickBot="1">
      <c r="A4" s="224" t="s">
        <v>22</v>
      </c>
      <c r="B4" s="224"/>
      <c r="C4" s="224"/>
      <c r="D4" s="224"/>
      <c r="E4" s="180"/>
      <c r="F4" s="180"/>
      <c r="G4" s="180"/>
      <c r="H4" s="180"/>
      <c r="I4" s="180"/>
      <c r="J4" s="225" t="str">
        <f>D_d2</f>
        <v>11 октября 2015 г.</v>
      </c>
      <c r="K4" s="226"/>
      <c r="L4" s="226"/>
      <c r="M4" s="226"/>
      <c r="N4" s="226"/>
      <c r="O4" s="226"/>
    </row>
    <row r="5" spans="1:15" ht="32.25" customHeight="1" thickTop="1">
      <c r="A5" s="154"/>
      <c r="B5" s="154"/>
      <c r="C5" s="154"/>
      <c r="D5" s="154"/>
      <c r="E5" s="111"/>
      <c r="F5" s="111"/>
      <c r="G5" s="111"/>
      <c r="H5" s="111"/>
      <c r="I5" s="111"/>
      <c r="J5" s="155"/>
      <c r="K5" s="156"/>
      <c r="L5" s="156"/>
      <c r="M5" s="156"/>
      <c r="N5" s="156"/>
      <c r="O5" s="156"/>
    </row>
    <row r="6" spans="2:37" ht="30.75" customHeight="1">
      <c r="B6" s="53"/>
      <c r="C6" s="228" t="str">
        <f>N_dev</f>
        <v>Девушки среднего возраста</v>
      </c>
      <c r="D6" s="228"/>
      <c r="E6" s="228"/>
      <c r="F6" s="228"/>
      <c r="G6" s="228"/>
      <c r="H6" s="228"/>
      <c r="I6" s="228"/>
      <c r="J6" s="228"/>
      <c r="K6" s="53"/>
      <c r="L6" s="54" t="str">
        <f>const!C12</f>
        <v>3000 метров</v>
      </c>
      <c r="M6" s="53"/>
      <c r="N6" s="53"/>
      <c r="O6" s="53"/>
      <c r="P6" s="68"/>
      <c r="Q6" s="52" t="s">
        <v>31</v>
      </c>
      <c r="R6" s="52" t="s">
        <v>32</v>
      </c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18.75" customHeight="1" thickBot="1">
      <c r="A7" s="58" t="s">
        <v>4</v>
      </c>
      <c r="B7" s="58" t="s">
        <v>0</v>
      </c>
      <c r="C7" s="59" t="s">
        <v>6</v>
      </c>
      <c r="D7" s="58" t="s">
        <v>2</v>
      </c>
      <c r="E7" s="58"/>
      <c r="F7" s="58" t="s">
        <v>1</v>
      </c>
      <c r="G7" s="58" t="s">
        <v>1</v>
      </c>
      <c r="H7" s="58" t="s">
        <v>42</v>
      </c>
      <c r="I7" s="58" t="s">
        <v>42</v>
      </c>
      <c r="J7" s="58" t="s">
        <v>7</v>
      </c>
      <c r="K7" s="58"/>
      <c r="L7" s="58" t="s">
        <v>3</v>
      </c>
      <c r="M7" s="58" t="s">
        <v>8</v>
      </c>
      <c r="N7" s="58" t="s">
        <v>11</v>
      </c>
      <c r="O7" s="58" t="s">
        <v>5</v>
      </c>
      <c r="P7" s="68"/>
      <c r="Q7" s="61"/>
      <c r="R7" s="61"/>
      <c r="U7" s="56"/>
      <c r="V7" s="56"/>
      <c r="W7" s="57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15.75" customHeight="1" thickTop="1">
      <c r="A8" s="102">
        <v>1</v>
      </c>
      <c r="B8" s="63">
        <v>11</v>
      </c>
      <c r="C8" s="63" t="s">
        <v>70</v>
      </c>
      <c r="D8" s="103" t="s">
        <v>71</v>
      </c>
      <c r="E8" s="63" t="s">
        <v>72</v>
      </c>
      <c r="F8" s="104">
        <v>37086</v>
      </c>
      <c r="G8" s="63" t="s">
        <v>58</v>
      </c>
      <c r="H8" s="105" t="s">
        <v>73</v>
      </c>
      <c r="I8" s="103" t="s">
        <v>55</v>
      </c>
      <c r="J8" s="105"/>
      <c r="K8" s="112"/>
      <c r="L8" s="162">
        <f>(P8*60+Q8)/86400</f>
        <v>0.003490972222222222</v>
      </c>
      <c r="M8" s="175"/>
      <c r="N8" s="164">
        <f>(L8-L$8)*86400</f>
        <v>0</v>
      </c>
      <c r="O8" s="25" t="str">
        <f>IF(L8&lt;=272.9/86400,"МС",IF(L8&lt;=293.2/86400,"КМС",IF(L8&lt;=314.8/86400,"I разр.",IF(L8&lt;=336.4/86400,"II разр.",IF(L8&lt;=363.4/86400,"III разр.",IF(L8&lt;=395.8/86400,"I юн.",""))))))</f>
        <v>I разр.</v>
      </c>
      <c r="P8" s="68">
        <v>5</v>
      </c>
      <c r="Q8" s="61">
        <v>1.62</v>
      </c>
      <c r="R8" s="61"/>
      <c r="U8" s="56"/>
      <c r="V8" s="56"/>
      <c r="W8" s="57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15.75" customHeight="1">
      <c r="A9" s="62">
        <v>2</v>
      </c>
      <c r="B9" s="57">
        <v>4</v>
      </c>
      <c r="C9" s="57" t="s">
        <v>70</v>
      </c>
      <c r="D9" s="90" t="s">
        <v>75</v>
      </c>
      <c r="E9" s="57" t="s">
        <v>72</v>
      </c>
      <c r="F9" s="91" t="s">
        <v>76</v>
      </c>
      <c r="G9" s="57" t="s">
        <v>58</v>
      </c>
      <c r="H9" s="69" t="s">
        <v>73</v>
      </c>
      <c r="I9" s="90" t="s">
        <v>53</v>
      </c>
      <c r="J9" s="69"/>
      <c r="K9" s="101"/>
      <c r="L9" s="165">
        <f>(P9*60+Q9)/86400</f>
        <v>0.0035565972222222223</v>
      </c>
      <c r="M9" s="166"/>
      <c r="N9" s="167">
        <f>(L9-L$8)*86400</f>
        <v>5.670000000000012</v>
      </c>
      <c r="O9" s="6" t="str">
        <f>IF(L9&lt;=272.9/86400,"МС",IF(L9&lt;=293.2/86400,"КМС",IF(L9&lt;=314.8/86400,"I разр.",IF(L9&lt;=336.4/86400,"II разр.",IF(L9&lt;=363.4/86400,"III разр.",IF(L9&lt;=395.8/86400,"I юн.",""))))))</f>
        <v>I разр.</v>
      </c>
      <c r="P9" s="68">
        <v>5</v>
      </c>
      <c r="Q9" s="61">
        <v>7.29</v>
      </c>
      <c r="R9" s="61"/>
      <c r="U9" s="56"/>
      <c r="V9" s="56"/>
      <c r="W9" s="57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15.75" customHeight="1">
      <c r="A10" s="62">
        <v>3</v>
      </c>
      <c r="B10" s="57">
        <v>12</v>
      </c>
      <c r="C10" s="57" t="s">
        <v>74</v>
      </c>
      <c r="D10" s="90" t="s">
        <v>89</v>
      </c>
      <c r="E10" s="57" t="s">
        <v>72</v>
      </c>
      <c r="F10" s="91">
        <v>37116</v>
      </c>
      <c r="G10" s="57" t="s">
        <v>58</v>
      </c>
      <c r="H10" s="69" t="s">
        <v>73</v>
      </c>
      <c r="I10" s="90" t="s">
        <v>49</v>
      </c>
      <c r="J10" s="69"/>
      <c r="K10" s="70"/>
      <c r="L10" s="165">
        <f>(P10*60+Q10)/86400</f>
        <v>0.003578009259259259</v>
      </c>
      <c r="M10" s="166"/>
      <c r="N10" s="167">
        <f>(L10-L$8)*86400</f>
        <v>7.519999999999992</v>
      </c>
      <c r="O10" s="6" t="str">
        <f>IF(L10&lt;=272.9/86400,"МС",IF(L10&lt;=293.2/86400,"КМС",IF(L10&lt;=314.8/86400,"I разр.",IF(L10&lt;=336.4/86400,"II разр.",IF(L10&lt;=363.4/86400,"III разр.",IF(L10&lt;=395.8/86400,"I юн.",""))))))</f>
        <v>I разр.</v>
      </c>
      <c r="P10" s="68">
        <v>5</v>
      </c>
      <c r="Q10" s="61">
        <v>9.14</v>
      </c>
      <c r="R10" s="61"/>
      <c r="U10" s="56"/>
      <c r="V10" s="56"/>
      <c r="W10" s="57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15.75" customHeight="1">
      <c r="A11" s="62">
        <v>4</v>
      </c>
      <c r="B11" s="57">
        <v>13</v>
      </c>
      <c r="C11" s="57" t="s">
        <v>74</v>
      </c>
      <c r="D11" s="90" t="s">
        <v>86</v>
      </c>
      <c r="E11" s="57" t="s">
        <v>72</v>
      </c>
      <c r="F11" s="91">
        <v>37116</v>
      </c>
      <c r="G11" s="57" t="s">
        <v>58</v>
      </c>
      <c r="H11" s="69" t="s">
        <v>73</v>
      </c>
      <c r="I11" s="90" t="s">
        <v>51</v>
      </c>
      <c r="J11" s="69"/>
      <c r="K11" s="70"/>
      <c r="L11" s="165">
        <f>(P11*60+Q11)/86400</f>
        <v>0.003737615740740741</v>
      </c>
      <c r="M11" s="166"/>
      <c r="N11" s="167">
        <f>(L11-L$8)*86400</f>
        <v>21.31000000000003</v>
      </c>
      <c r="O11" s="6" t="str">
        <f>IF(L11&lt;=272.9/86400,"МС",IF(L11&lt;=293.2/86400,"КМС",IF(L11&lt;=314.8/86400,"I разр.",IF(L11&lt;=336.4/86400,"II разр.",IF(L11&lt;=363.4/86400,"III разр.",IF(L11&lt;=395.8/86400,"I юн.",""))))))</f>
        <v>II разр.</v>
      </c>
      <c r="P11" s="68">
        <v>5</v>
      </c>
      <c r="Q11" s="61">
        <v>22.93</v>
      </c>
      <c r="R11" s="61"/>
      <c r="U11" s="56"/>
      <c r="V11" s="56"/>
      <c r="W11" s="57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5.25" customHeight="1" thickBot="1">
      <c r="A12" s="92"/>
      <c r="B12" s="93"/>
      <c r="C12" s="93"/>
      <c r="D12" s="106"/>
      <c r="E12" s="107"/>
      <c r="F12" s="93"/>
      <c r="G12" s="93"/>
      <c r="H12" s="108"/>
      <c r="I12" s="93"/>
      <c r="J12" s="108"/>
      <c r="K12" s="109"/>
      <c r="L12" s="181"/>
      <c r="M12" s="182"/>
      <c r="N12" s="183"/>
      <c r="O12" s="92"/>
      <c r="P12" s="68"/>
      <c r="Q12" s="61"/>
      <c r="R12" s="61"/>
      <c r="U12" s="56"/>
      <c r="V12" s="56"/>
      <c r="W12" s="57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13.5" customHeight="1" thickTop="1">
      <c r="A13" s="62"/>
      <c r="B13" s="57"/>
      <c r="C13" s="57"/>
      <c r="D13" s="90"/>
      <c r="E13" s="91"/>
      <c r="F13" s="57"/>
      <c r="G13" s="57"/>
      <c r="H13" s="69"/>
      <c r="I13" s="57"/>
      <c r="J13" s="69"/>
      <c r="K13" s="101"/>
      <c r="L13" s="114"/>
      <c r="M13" s="71"/>
      <c r="N13" s="72"/>
      <c r="O13" s="62"/>
      <c r="P13" s="68"/>
      <c r="Q13" s="61"/>
      <c r="R13" s="61"/>
      <c r="U13" s="56"/>
      <c r="V13" s="56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5" s="1" customFormat="1" ht="15" customHeight="1">
      <c r="B14" s="115" t="s">
        <v>124</v>
      </c>
      <c r="D14" s="116"/>
      <c r="E14" s="116"/>
      <c r="F14" s="116"/>
      <c r="G14" s="117"/>
      <c r="H14" s="117"/>
      <c r="L14" s="117"/>
      <c r="O14" s="118"/>
    </row>
    <row r="15" spans="2:15" s="1" customFormat="1" ht="15" customHeight="1">
      <c r="B15" s="115" t="s">
        <v>163</v>
      </c>
      <c r="D15" s="119"/>
      <c r="E15" s="120"/>
      <c r="F15" s="121"/>
      <c r="G15" s="117"/>
      <c r="H15" s="117"/>
      <c r="I15" s="13"/>
      <c r="L15" s="117"/>
      <c r="O15" s="118"/>
    </row>
    <row r="16" spans="1:37" s="1" customFormat="1" ht="16.5" customHeight="1">
      <c r="A16" s="6"/>
      <c r="B16" s="7"/>
      <c r="C16" s="7"/>
      <c r="D16" s="16"/>
      <c r="E16" s="26"/>
      <c r="F16" s="17"/>
      <c r="G16" s="17"/>
      <c r="H16" s="13"/>
      <c r="I16" s="12"/>
      <c r="J16" s="12"/>
      <c r="K16" s="8"/>
      <c r="L16" s="117"/>
      <c r="M16" s="33"/>
      <c r="N16" s="29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17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9" spans="2:17" ht="27.75" customHeight="1">
      <c r="B19" s="53"/>
      <c r="C19" s="228" t="s">
        <v>143</v>
      </c>
      <c r="D19" s="228"/>
      <c r="E19" s="228"/>
      <c r="F19" s="228"/>
      <c r="G19" s="228"/>
      <c r="H19" s="228"/>
      <c r="I19" s="228"/>
      <c r="J19" s="228"/>
      <c r="K19" s="53"/>
      <c r="L19" s="54" t="s">
        <v>40</v>
      </c>
      <c r="M19" s="53"/>
      <c r="N19" s="53"/>
      <c r="O19" s="53"/>
      <c r="P19" s="68"/>
      <c r="Q19" s="52" t="s">
        <v>31</v>
      </c>
    </row>
    <row r="20" spans="1:17" ht="18" customHeight="1" thickBot="1">
      <c r="A20" s="58" t="s">
        <v>4</v>
      </c>
      <c r="B20" s="58" t="s">
        <v>0</v>
      </c>
      <c r="C20" s="59" t="s">
        <v>6</v>
      </c>
      <c r="D20" s="58" t="s">
        <v>2</v>
      </c>
      <c r="E20" s="58"/>
      <c r="F20" s="58" t="s">
        <v>1</v>
      </c>
      <c r="G20" s="58" t="s">
        <v>1</v>
      </c>
      <c r="H20" s="58" t="s">
        <v>42</v>
      </c>
      <c r="I20" s="58" t="s">
        <v>42</v>
      </c>
      <c r="J20" s="58" t="s">
        <v>7</v>
      </c>
      <c r="K20" s="58"/>
      <c r="L20" s="58" t="s">
        <v>3</v>
      </c>
      <c r="M20" s="58" t="s">
        <v>8</v>
      </c>
      <c r="N20" s="58" t="s">
        <v>11</v>
      </c>
      <c r="O20" s="58" t="s">
        <v>5</v>
      </c>
      <c r="P20" s="68"/>
      <c r="Q20" s="61"/>
    </row>
    <row r="21" spans="1:17" ht="16.5" customHeight="1" thickTop="1">
      <c r="A21" s="102">
        <v>1</v>
      </c>
      <c r="B21" s="63">
        <v>18</v>
      </c>
      <c r="C21" s="63" t="s">
        <v>74</v>
      </c>
      <c r="D21" s="103" t="s">
        <v>164</v>
      </c>
      <c r="E21" s="63" t="s">
        <v>135</v>
      </c>
      <c r="F21" s="104" t="s">
        <v>165</v>
      </c>
      <c r="G21" s="63" t="s">
        <v>47</v>
      </c>
      <c r="H21" s="105" t="s">
        <v>73</v>
      </c>
      <c r="I21" s="103" t="s">
        <v>49</v>
      </c>
      <c r="J21" s="105"/>
      <c r="K21" s="160"/>
      <c r="L21" s="162">
        <v>0.0031636574074074076</v>
      </c>
      <c r="M21" s="175"/>
      <c r="N21" s="164">
        <v>0</v>
      </c>
      <c r="O21" s="25" t="s">
        <v>47</v>
      </c>
      <c r="P21" s="68">
        <v>4</v>
      </c>
      <c r="Q21" s="61">
        <v>33.34</v>
      </c>
    </row>
    <row r="22" spans="1:17" ht="16.5" customHeight="1">
      <c r="A22" s="62">
        <v>2</v>
      </c>
      <c r="B22" s="57">
        <v>21</v>
      </c>
      <c r="C22" s="57" t="s">
        <v>70</v>
      </c>
      <c r="D22" s="90" t="s">
        <v>166</v>
      </c>
      <c r="E22" s="57" t="s">
        <v>135</v>
      </c>
      <c r="F22" s="91" t="s">
        <v>167</v>
      </c>
      <c r="G22" s="57" t="s">
        <v>47</v>
      </c>
      <c r="H22" s="69" t="s">
        <v>73</v>
      </c>
      <c r="I22" s="90" t="s">
        <v>53</v>
      </c>
      <c r="J22" s="69"/>
      <c r="K22" s="101"/>
      <c r="L22" s="165">
        <v>0.0035215277777777775</v>
      </c>
      <c r="M22" s="166"/>
      <c r="N22" s="167">
        <v>30.919999999999963</v>
      </c>
      <c r="O22" s="6" t="s">
        <v>58</v>
      </c>
      <c r="P22" s="68">
        <v>5</v>
      </c>
      <c r="Q22" s="61">
        <v>4.26</v>
      </c>
    </row>
    <row r="23" spans="1:17" ht="16.5" customHeight="1">
      <c r="A23" s="62">
        <v>3</v>
      </c>
      <c r="B23" s="57">
        <v>22</v>
      </c>
      <c r="C23" s="57" t="s">
        <v>70</v>
      </c>
      <c r="D23" s="90" t="s">
        <v>140</v>
      </c>
      <c r="E23" s="57" t="s">
        <v>135</v>
      </c>
      <c r="F23" s="91" t="s">
        <v>141</v>
      </c>
      <c r="G23" s="57" t="s">
        <v>47</v>
      </c>
      <c r="H23" s="69" t="s">
        <v>73</v>
      </c>
      <c r="I23" s="90" t="s">
        <v>55</v>
      </c>
      <c r="J23" s="69"/>
      <c r="K23" s="101"/>
      <c r="L23" s="165">
        <v>0.003653935185185185</v>
      </c>
      <c r="M23" s="166"/>
      <c r="N23" s="167">
        <v>42.35999999999997</v>
      </c>
      <c r="O23" s="6" t="s">
        <v>78</v>
      </c>
      <c r="P23" s="68">
        <v>5</v>
      </c>
      <c r="Q23" s="61">
        <v>15.7</v>
      </c>
    </row>
    <row r="24" spans="1:17" ht="3" customHeight="1" thickBot="1">
      <c r="A24" s="92"/>
      <c r="B24" s="93"/>
      <c r="C24" s="93"/>
      <c r="D24" s="106"/>
      <c r="E24" s="107"/>
      <c r="F24" s="93"/>
      <c r="G24" s="93"/>
      <c r="H24" s="108"/>
      <c r="I24" s="93"/>
      <c r="J24" s="108"/>
      <c r="K24" s="109"/>
      <c r="L24" s="98"/>
      <c r="M24" s="99"/>
      <c r="N24" s="100"/>
      <c r="O24" s="92"/>
      <c r="P24" s="68"/>
      <c r="Q24" s="61"/>
    </row>
    <row r="25" spans="1:17" ht="13.5" thickTop="1">
      <c r="A25" s="62"/>
      <c r="B25" s="57"/>
      <c r="C25" s="57"/>
      <c r="D25" s="90"/>
      <c r="E25" s="91"/>
      <c r="F25" s="57"/>
      <c r="G25" s="57"/>
      <c r="H25" s="69"/>
      <c r="I25" s="57"/>
      <c r="J25" s="69"/>
      <c r="K25" s="101"/>
      <c r="L25" s="114"/>
      <c r="M25" s="71"/>
      <c r="N25" s="72"/>
      <c r="O25" s="62"/>
      <c r="P25" s="68"/>
      <c r="Q25" s="61"/>
    </row>
    <row r="26" spans="1:17" ht="12.75">
      <c r="A26" s="1"/>
      <c r="B26" s="115" t="s">
        <v>168</v>
      </c>
      <c r="C26" s="1"/>
      <c r="D26" s="116"/>
      <c r="E26" s="116"/>
      <c r="F26" s="116"/>
      <c r="G26" s="117"/>
      <c r="H26" s="117"/>
      <c r="I26" s="1"/>
      <c r="J26" s="1"/>
      <c r="K26" s="1"/>
      <c r="L26" s="117"/>
      <c r="M26" s="1"/>
      <c r="N26" s="1"/>
      <c r="O26" s="118"/>
      <c r="P26" s="1"/>
      <c r="Q26" s="1"/>
    </row>
    <row r="27" spans="1:17" ht="12.75">
      <c r="A27" s="1"/>
      <c r="B27" s="115" t="s">
        <v>169</v>
      </c>
      <c r="C27" s="1"/>
      <c r="D27" s="119"/>
      <c r="E27" s="120"/>
      <c r="F27" s="121"/>
      <c r="G27" s="117"/>
      <c r="H27" s="117"/>
      <c r="I27" s="13"/>
      <c r="J27" s="1"/>
      <c r="K27" s="1"/>
      <c r="L27" s="117"/>
      <c r="M27" s="1"/>
      <c r="N27" s="1"/>
      <c r="O27" s="118"/>
      <c r="P27" s="1"/>
      <c r="Q27" s="1"/>
    </row>
    <row r="28" spans="1:17" ht="12.75">
      <c r="A28" s="6"/>
      <c r="B28" s="7"/>
      <c r="C28" s="7"/>
      <c r="D28" s="16"/>
      <c r="E28" s="26"/>
      <c r="F28" s="17"/>
      <c r="G28" s="17"/>
      <c r="H28" s="13"/>
      <c r="I28" s="12"/>
      <c r="J28" s="12"/>
      <c r="K28" s="8"/>
      <c r="L28" s="117"/>
      <c r="M28" s="33"/>
      <c r="N28" s="29"/>
      <c r="O28" s="6"/>
      <c r="P28" s="5"/>
      <c r="Q28" s="19"/>
    </row>
    <row r="29" ht="9.75" customHeight="1"/>
    <row r="30" ht="9.75" customHeight="1"/>
    <row r="32" spans="2:17" ht="25.5" customHeight="1">
      <c r="B32" s="53"/>
      <c r="C32" s="228" t="s">
        <v>185</v>
      </c>
      <c r="D32" s="228"/>
      <c r="E32" s="228"/>
      <c r="F32" s="228"/>
      <c r="G32" s="228"/>
      <c r="H32" s="228"/>
      <c r="I32" s="228"/>
      <c r="J32" s="228"/>
      <c r="K32" s="53"/>
      <c r="L32" s="54" t="s">
        <v>40</v>
      </c>
      <c r="M32" s="53"/>
      <c r="N32" s="53"/>
      <c r="O32" s="53"/>
      <c r="P32" s="68"/>
      <c r="Q32" s="52" t="s">
        <v>31</v>
      </c>
    </row>
    <row r="33" spans="1:17" ht="24" customHeight="1" thickBot="1">
      <c r="A33" s="58" t="s">
        <v>4</v>
      </c>
      <c r="B33" s="58" t="s">
        <v>0</v>
      </c>
      <c r="C33" s="59" t="s">
        <v>6</v>
      </c>
      <c r="D33" s="58" t="s">
        <v>2</v>
      </c>
      <c r="E33" s="58"/>
      <c r="F33" s="58" t="s">
        <v>1</v>
      </c>
      <c r="G33" s="58" t="s">
        <v>1</v>
      </c>
      <c r="H33" s="58" t="s">
        <v>42</v>
      </c>
      <c r="I33" s="58" t="s">
        <v>42</v>
      </c>
      <c r="J33" s="58" t="s">
        <v>7</v>
      </c>
      <c r="K33" s="58"/>
      <c r="L33" s="60" t="s">
        <v>3</v>
      </c>
      <c r="M33" s="60" t="s">
        <v>8</v>
      </c>
      <c r="N33" s="60" t="s">
        <v>11</v>
      </c>
      <c r="O33" s="58" t="s">
        <v>5</v>
      </c>
      <c r="P33" s="68"/>
      <c r="Q33" s="61"/>
    </row>
    <row r="34" spans="1:17" ht="15.75" customHeight="1" thickTop="1">
      <c r="A34" s="102">
        <v>1</v>
      </c>
      <c r="B34" s="63">
        <v>39</v>
      </c>
      <c r="C34" s="63" t="s">
        <v>70</v>
      </c>
      <c r="D34" s="103" t="s">
        <v>171</v>
      </c>
      <c r="E34" s="63" t="s">
        <v>172</v>
      </c>
      <c r="F34" s="104">
        <v>35383</v>
      </c>
      <c r="G34" s="63" t="s">
        <v>47</v>
      </c>
      <c r="H34" s="105" t="s">
        <v>173</v>
      </c>
      <c r="I34" s="103" t="s">
        <v>55</v>
      </c>
      <c r="J34" s="105"/>
      <c r="K34" s="112"/>
      <c r="L34" s="79">
        <v>0.0032510416666666664</v>
      </c>
      <c r="M34" s="51"/>
      <c r="N34" s="80">
        <v>0</v>
      </c>
      <c r="O34" s="25" t="s">
        <v>47</v>
      </c>
      <c r="P34" s="68">
        <v>4</v>
      </c>
      <c r="Q34" s="61">
        <v>40.89</v>
      </c>
    </row>
    <row r="35" spans="1:17" ht="15.75" customHeight="1">
      <c r="A35" s="62">
        <v>2</v>
      </c>
      <c r="B35" s="57">
        <v>26</v>
      </c>
      <c r="C35" s="57" t="s">
        <v>70</v>
      </c>
      <c r="D35" s="90" t="s">
        <v>174</v>
      </c>
      <c r="E35" s="57" t="s">
        <v>172</v>
      </c>
      <c r="F35" s="91" t="s">
        <v>175</v>
      </c>
      <c r="G35" s="57" t="s">
        <v>47</v>
      </c>
      <c r="H35" s="69" t="s">
        <v>104</v>
      </c>
      <c r="I35" s="90" t="s">
        <v>53</v>
      </c>
      <c r="J35" s="69"/>
      <c r="K35" s="101"/>
      <c r="L35" s="86">
        <v>0.003351851851851852</v>
      </c>
      <c r="M35" s="33"/>
      <c r="N35" s="29">
        <v>8.710000000000031</v>
      </c>
      <c r="O35" s="6" t="s">
        <v>47</v>
      </c>
      <c r="P35" s="68">
        <v>4</v>
      </c>
      <c r="Q35" s="61">
        <v>49.6</v>
      </c>
    </row>
    <row r="36" spans="1:17" ht="15.75" customHeight="1">
      <c r="A36" s="62">
        <v>3</v>
      </c>
      <c r="B36" s="57">
        <v>25</v>
      </c>
      <c r="C36" s="57" t="s">
        <v>74</v>
      </c>
      <c r="D36" s="90" t="s">
        <v>176</v>
      </c>
      <c r="E36" s="57" t="s">
        <v>172</v>
      </c>
      <c r="F36" s="91" t="s">
        <v>177</v>
      </c>
      <c r="G36" s="57" t="s">
        <v>47</v>
      </c>
      <c r="H36" s="69" t="s">
        <v>104</v>
      </c>
      <c r="I36" s="90" t="s">
        <v>49</v>
      </c>
      <c r="J36" s="69"/>
      <c r="K36" s="70"/>
      <c r="L36" s="86">
        <v>0.0033805555555555555</v>
      </c>
      <c r="M36" s="33"/>
      <c r="N36" s="29">
        <v>11.190000000000017</v>
      </c>
      <c r="O36" s="6" t="s">
        <v>58</v>
      </c>
      <c r="P36" s="68">
        <v>4</v>
      </c>
      <c r="Q36" s="61">
        <v>52.08</v>
      </c>
    </row>
    <row r="37" spans="1:17" ht="15.75" customHeight="1">
      <c r="A37" s="62">
        <v>4</v>
      </c>
      <c r="B37" s="57">
        <v>24</v>
      </c>
      <c r="C37" s="57" t="s">
        <v>74</v>
      </c>
      <c r="D37" s="90" t="s">
        <v>178</v>
      </c>
      <c r="E37" s="57" t="s">
        <v>172</v>
      </c>
      <c r="F37" s="91">
        <v>35767</v>
      </c>
      <c r="G37" s="57" t="s">
        <v>47</v>
      </c>
      <c r="H37" s="69" t="s">
        <v>179</v>
      </c>
      <c r="I37" s="90" t="s">
        <v>51</v>
      </c>
      <c r="J37" s="69"/>
      <c r="K37" s="70"/>
      <c r="L37" s="86">
        <v>0.003521412037037037</v>
      </c>
      <c r="M37" s="33"/>
      <c r="N37" s="29">
        <v>23.36000000000001</v>
      </c>
      <c r="O37" s="6" t="s">
        <v>58</v>
      </c>
      <c r="P37" s="68">
        <v>5</v>
      </c>
      <c r="Q37" s="61">
        <v>4.25</v>
      </c>
    </row>
    <row r="38" spans="1:17" ht="15.75" customHeight="1">
      <c r="A38" s="62" t="s">
        <v>180</v>
      </c>
      <c r="B38" s="57">
        <v>50</v>
      </c>
      <c r="C38" s="57" t="s">
        <v>74</v>
      </c>
      <c r="D38" s="90" t="s">
        <v>181</v>
      </c>
      <c r="E38" s="91"/>
      <c r="F38" s="91"/>
      <c r="G38" s="57" t="s">
        <v>182</v>
      </c>
      <c r="H38" s="69" t="s">
        <v>73</v>
      </c>
      <c r="I38" s="90" t="s">
        <v>50</v>
      </c>
      <c r="J38" s="69"/>
      <c r="K38" s="101"/>
      <c r="L38" s="86">
        <v>0.0033824074074074073</v>
      </c>
      <c r="M38" s="33"/>
      <c r="N38" s="29">
        <v>11.350000000000016</v>
      </c>
      <c r="O38" s="6" t="s">
        <v>58</v>
      </c>
      <c r="P38" s="68">
        <v>4</v>
      </c>
      <c r="Q38" s="61">
        <v>52.24</v>
      </c>
    </row>
    <row r="39" spans="1:17" ht="6" customHeight="1" thickBot="1">
      <c r="A39" s="92"/>
      <c r="B39" s="93"/>
      <c r="C39" s="93"/>
      <c r="D39" s="106"/>
      <c r="E39" s="107"/>
      <c r="F39" s="93"/>
      <c r="G39" s="93"/>
      <c r="H39" s="108"/>
      <c r="I39" s="93"/>
      <c r="J39" s="108"/>
      <c r="K39" s="109"/>
      <c r="L39" s="98"/>
      <c r="M39" s="99"/>
      <c r="N39" s="100"/>
      <c r="O39" s="92"/>
      <c r="P39" s="68"/>
      <c r="Q39" s="61"/>
    </row>
    <row r="40" spans="1:17" ht="13.5" thickTop="1">
      <c r="A40" s="62"/>
      <c r="B40" s="57"/>
      <c r="C40" s="57"/>
      <c r="D40" s="90"/>
      <c r="E40" s="91"/>
      <c r="F40" s="57"/>
      <c r="G40" s="57"/>
      <c r="H40" s="69"/>
      <c r="I40" s="57"/>
      <c r="J40" s="69"/>
      <c r="K40" s="101"/>
      <c r="L40" s="114"/>
      <c r="M40" s="71"/>
      <c r="N40" s="72"/>
      <c r="O40" s="62"/>
      <c r="P40" s="68"/>
      <c r="Q40" s="61"/>
    </row>
    <row r="41" spans="1:17" ht="14.25" customHeight="1">
      <c r="A41" s="1"/>
      <c r="B41" s="115" t="s">
        <v>183</v>
      </c>
      <c r="C41" s="1"/>
      <c r="D41" s="116"/>
      <c r="E41" s="116"/>
      <c r="F41" s="116"/>
      <c r="G41" s="117"/>
      <c r="H41" s="117"/>
      <c r="I41" s="1"/>
      <c r="J41" s="1"/>
      <c r="K41" s="1"/>
      <c r="L41" s="117" t="s">
        <v>44</v>
      </c>
      <c r="M41" s="1"/>
      <c r="N41" s="1"/>
      <c r="O41" s="118"/>
      <c r="P41" s="1"/>
      <c r="Q41" s="1"/>
    </row>
    <row r="42" spans="1:17" ht="14.25" customHeight="1">
      <c r="A42" s="1"/>
      <c r="B42" s="115" t="s">
        <v>184</v>
      </c>
      <c r="C42" s="1"/>
      <c r="D42" s="119"/>
      <c r="E42" s="120"/>
      <c r="F42" s="121"/>
      <c r="G42" s="117"/>
      <c r="H42" s="117"/>
      <c r="I42" s="13"/>
      <c r="J42" s="1"/>
      <c r="K42" s="1"/>
      <c r="L42" s="117" t="s">
        <v>170</v>
      </c>
      <c r="M42" s="1"/>
      <c r="N42" s="1"/>
      <c r="O42" s="118"/>
      <c r="P42" s="1"/>
      <c r="Q42" s="1"/>
    </row>
    <row r="43" spans="1:17" ht="14.25" customHeight="1">
      <c r="A43" s="6"/>
      <c r="B43" s="7"/>
      <c r="C43" s="7"/>
      <c r="D43" s="16"/>
      <c r="E43" s="26"/>
      <c r="F43" s="17"/>
      <c r="G43" s="17"/>
      <c r="H43" s="13"/>
      <c r="I43" s="12"/>
      <c r="J43" s="12"/>
      <c r="K43" s="8"/>
      <c r="L43" s="117" t="s">
        <v>162</v>
      </c>
      <c r="M43" s="33"/>
      <c r="N43" s="29"/>
      <c r="O43" s="6"/>
      <c r="P43" s="5"/>
      <c r="Q43" s="19"/>
    </row>
  </sheetData>
  <sheetProtection/>
  <mergeCells count="8">
    <mergeCell ref="C19:J19"/>
    <mergeCell ref="C32:J32"/>
    <mergeCell ref="A1:O1"/>
    <mergeCell ref="A2:O2"/>
    <mergeCell ref="A3:O3"/>
    <mergeCell ref="A4:D4"/>
    <mergeCell ref="J4:O4"/>
    <mergeCell ref="C6:J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14</v>
      </c>
      <c r="B1" t="s">
        <v>15</v>
      </c>
      <c r="C1" s="43" t="s">
        <v>65</v>
      </c>
    </row>
    <row r="2" spans="2:3" ht="12.75">
      <c r="B2" t="s">
        <v>16</v>
      </c>
      <c r="C2" s="43" t="s">
        <v>66</v>
      </c>
    </row>
    <row r="3" spans="1:3" ht="12.75">
      <c r="A3" t="s">
        <v>17</v>
      </c>
      <c r="B3" t="s">
        <v>18</v>
      </c>
      <c r="C3" s="43" t="s">
        <v>67</v>
      </c>
    </row>
    <row r="4" spans="2:3" ht="12.75">
      <c r="B4" t="s">
        <v>19</v>
      </c>
      <c r="C4" s="43" t="s">
        <v>68</v>
      </c>
    </row>
    <row r="5" spans="2:3" ht="12.75">
      <c r="B5" t="s">
        <v>20</v>
      </c>
      <c r="C5" s="43" t="s">
        <v>69</v>
      </c>
    </row>
    <row r="6" spans="2:3" ht="12.75">
      <c r="B6" t="s">
        <v>21</v>
      </c>
      <c r="C6" s="43"/>
    </row>
    <row r="7" spans="1:3" ht="12.75">
      <c r="A7" s="43" t="s">
        <v>23</v>
      </c>
      <c r="B7" s="43" t="s">
        <v>24</v>
      </c>
      <c r="C7" s="43" t="s">
        <v>13</v>
      </c>
    </row>
    <row r="8" spans="2:3" ht="12.75">
      <c r="B8" s="43" t="s">
        <v>25</v>
      </c>
      <c r="C8" s="43" t="s">
        <v>12</v>
      </c>
    </row>
    <row r="9" spans="1:3" ht="12.75">
      <c r="A9" s="43" t="s">
        <v>26</v>
      </c>
      <c r="B9" s="45" t="s">
        <v>27</v>
      </c>
      <c r="C9" s="43" t="s">
        <v>10</v>
      </c>
    </row>
    <row r="10" spans="2:3" ht="12.75">
      <c r="B10" s="45" t="s">
        <v>28</v>
      </c>
      <c r="C10" s="43" t="s">
        <v>35</v>
      </c>
    </row>
    <row r="11" spans="2:3" ht="12.75">
      <c r="B11" s="45" t="s">
        <v>29</v>
      </c>
      <c r="C11" s="43" t="s">
        <v>39</v>
      </c>
    </row>
    <row r="12" spans="2:3" ht="12.75">
      <c r="B12" s="45" t="s">
        <v>30</v>
      </c>
      <c r="C12" s="43" t="s">
        <v>40</v>
      </c>
    </row>
    <row r="13" spans="2:3" ht="12.75">
      <c r="B13" s="45" t="s">
        <v>27</v>
      </c>
      <c r="C13" s="43" t="s">
        <v>9</v>
      </c>
    </row>
    <row r="14" spans="2:3" ht="12.75">
      <c r="B14" s="45" t="s">
        <v>28</v>
      </c>
      <c r="C14" s="43" t="s">
        <v>36</v>
      </c>
    </row>
    <row r="15" spans="2:3" ht="12.75">
      <c r="B15" s="45" t="s">
        <v>29</v>
      </c>
      <c r="C15" s="43" t="s">
        <v>38</v>
      </c>
    </row>
    <row r="16" spans="2:3" ht="12.75">
      <c r="B16" s="45" t="s">
        <v>30</v>
      </c>
      <c r="C16" s="4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2015-10-11T11:34:05Z</cp:lastPrinted>
  <dcterms:created xsi:type="dcterms:W3CDTF">1996-10-08T23:32:33Z</dcterms:created>
  <dcterms:modified xsi:type="dcterms:W3CDTF">2015-10-11T11:41:40Z</dcterms:modified>
  <cp:category/>
  <cp:version/>
  <cp:contentType/>
  <cp:contentStatus/>
</cp:coreProperties>
</file>